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M29" i="1"/>
  <c r="BL29" i="1"/>
  <c r="BJ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I29" i="1" s="1"/>
  <c r="W29" i="1"/>
  <c r="V29" i="1"/>
  <c r="U29" i="1"/>
  <c r="N29" i="1"/>
  <c r="BM28" i="1"/>
  <c r="BL28" i="1"/>
  <c r="BJ28" i="1"/>
  <c r="BK28" i="1" s="1"/>
  <c r="Q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N28" i="1"/>
  <c r="G28" i="1"/>
  <c r="Y28" i="1" s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I26" i="1" s="1"/>
  <c r="W26" i="1"/>
  <c r="U26" i="1" s="1"/>
  <c r="V26" i="1"/>
  <c r="N26" i="1"/>
  <c r="L26" i="1"/>
  <c r="BM25" i="1"/>
  <c r="BL25" i="1"/>
  <c r="BJ25" i="1"/>
  <c r="BK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W25" i="1"/>
  <c r="U25" i="1" s="1"/>
  <c r="V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K23" i="1" s="1"/>
  <c r="AU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U23" i="1" s="1"/>
  <c r="N23" i="1"/>
  <c r="H23" i="1"/>
  <c r="AV23" i="1" s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M21" i="1"/>
  <c r="BL21" i="1"/>
  <c r="BJ21" i="1"/>
  <c r="BK21" i="1" s="1"/>
  <c r="AU21" i="1" s="1"/>
  <c r="AW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W21" i="1"/>
  <c r="V21" i="1"/>
  <c r="U21" i="1"/>
  <c r="N21" i="1"/>
  <c r="BM20" i="1"/>
  <c r="BL20" i="1"/>
  <c r="BJ20" i="1"/>
  <c r="BK20" i="1" s="1"/>
  <c r="Q20" i="1" s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/>
  <c r="W20" i="1"/>
  <c r="V20" i="1"/>
  <c r="N20" i="1"/>
  <c r="G20" i="1"/>
  <c r="Y20" i="1" s="1"/>
  <c r="BM19" i="1"/>
  <c r="Q19" i="1" s="1"/>
  <c r="R19" i="1" s="1"/>
  <c r="S19" i="1" s="1"/>
  <c r="BL19" i="1"/>
  <c r="BJ19" i="1"/>
  <c r="BK19" i="1" s="1"/>
  <c r="BG19" i="1"/>
  <c r="BF19" i="1"/>
  <c r="BE19" i="1"/>
  <c r="BD19" i="1"/>
  <c r="BH19" i="1" s="1"/>
  <c r="BI19" i="1" s="1"/>
  <c r="BC19" i="1"/>
  <c r="AX19" i="1" s="1"/>
  <c r="AZ19" i="1"/>
  <c r="AU19" i="1"/>
  <c r="AS19" i="1"/>
  <c r="AW19" i="1" s="1"/>
  <c r="AL19" i="1"/>
  <c r="AM19" i="1" s="1"/>
  <c r="AG19" i="1"/>
  <c r="AE19" i="1"/>
  <c r="G19" i="1" s="1"/>
  <c r="W19" i="1"/>
  <c r="V19" i="1"/>
  <c r="U19" i="1" s="1"/>
  <c r="N19" i="1"/>
  <c r="L19" i="1"/>
  <c r="H19" i="1"/>
  <c r="AV19" i="1" s="1"/>
  <c r="AY19" i="1" s="1"/>
  <c r="I30" i="1" l="1"/>
  <c r="L30" i="1"/>
  <c r="H30" i="1"/>
  <c r="AV30" i="1" s="1"/>
  <c r="AY30" i="1" s="1"/>
  <c r="I22" i="1"/>
  <c r="H22" i="1"/>
  <c r="AV22" i="1" s="1"/>
  <c r="L22" i="1"/>
  <c r="AW25" i="1"/>
  <c r="Z19" i="1"/>
  <c r="AY23" i="1"/>
  <c r="Q24" i="1"/>
  <c r="H26" i="1"/>
  <c r="AV26" i="1" s="1"/>
  <c r="BK29" i="1"/>
  <c r="AU29" i="1" s="1"/>
  <c r="AW29" i="1" s="1"/>
  <c r="AW23" i="1"/>
  <c r="H27" i="1"/>
  <c r="AV27" i="1" s="1"/>
  <c r="AY27" i="1" s="1"/>
  <c r="AF29" i="1"/>
  <c r="I19" i="1"/>
  <c r="U20" i="1"/>
  <c r="G24" i="1"/>
  <c r="Y24" i="1" s="1"/>
  <c r="U27" i="1"/>
  <c r="U28" i="1"/>
  <c r="AU26" i="1"/>
  <c r="AW26" i="1" s="1"/>
  <c r="Q26" i="1"/>
  <c r="AU30" i="1"/>
  <c r="AW30" i="1" s="1"/>
  <c r="Q30" i="1"/>
  <c r="AA19" i="1"/>
  <c r="T19" i="1"/>
  <c r="X19" i="1" s="1"/>
  <c r="O19" i="1"/>
  <c r="M19" i="1" s="1"/>
  <c r="P19" i="1" s="1"/>
  <c r="Y19" i="1"/>
  <c r="AU22" i="1"/>
  <c r="AW22" i="1" s="1"/>
  <c r="Q22" i="1"/>
  <c r="Q29" i="1"/>
  <c r="AY22" i="1"/>
  <c r="AY26" i="1"/>
  <c r="AW28" i="1"/>
  <c r="AU20" i="1"/>
  <c r="AW20" i="1" s="1"/>
  <c r="AU28" i="1"/>
  <c r="AF19" i="1"/>
  <c r="I20" i="1"/>
  <c r="L20" i="1"/>
  <c r="H20" i="1"/>
  <c r="AV20" i="1" s="1"/>
  <c r="AY20" i="1" s="1"/>
  <c r="L21" i="1"/>
  <c r="H21" i="1"/>
  <c r="AV21" i="1" s="1"/>
  <c r="AY21" i="1" s="1"/>
  <c r="G21" i="1"/>
  <c r="AF23" i="1"/>
  <c r="I23" i="1"/>
  <c r="I24" i="1"/>
  <c r="L24" i="1"/>
  <c r="H24" i="1"/>
  <c r="AV24" i="1" s="1"/>
  <c r="L25" i="1"/>
  <c r="H25" i="1"/>
  <c r="AV25" i="1" s="1"/>
  <c r="AY25" i="1" s="1"/>
  <c r="G25" i="1"/>
  <c r="AF27" i="1"/>
  <c r="I27" i="1"/>
  <c r="I28" i="1"/>
  <c r="L28" i="1"/>
  <c r="H28" i="1"/>
  <c r="AV28" i="1" s="1"/>
  <c r="AY28" i="1" s="1"/>
  <c r="L29" i="1"/>
  <c r="H29" i="1"/>
  <c r="AV29" i="1" s="1"/>
  <c r="G29" i="1"/>
  <c r="AU24" i="1"/>
  <c r="AW24" i="1" s="1"/>
  <c r="R20" i="1"/>
  <c r="S20" i="1" s="1"/>
  <c r="I21" i="1"/>
  <c r="Q21" i="1"/>
  <c r="AF21" i="1"/>
  <c r="G22" i="1"/>
  <c r="AF22" i="1"/>
  <c r="L23" i="1"/>
  <c r="Q23" i="1"/>
  <c r="R24" i="1"/>
  <c r="S24" i="1" s="1"/>
  <c r="I25" i="1"/>
  <c r="Q25" i="1"/>
  <c r="AF25" i="1"/>
  <c r="G26" i="1"/>
  <c r="AF26" i="1"/>
  <c r="L27" i="1"/>
  <c r="Q27" i="1"/>
  <c r="R28" i="1"/>
  <c r="S28" i="1" s="1"/>
  <c r="G30" i="1"/>
  <c r="AF30" i="1"/>
  <c r="AY29" i="1" l="1"/>
  <c r="J19" i="1"/>
  <c r="K19" i="1" s="1"/>
  <c r="AY24" i="1"/>
  <c r="T28" i="1"/>
  <c r="X28" i="1" s="1"/>
  <c r="AA28" i="1"/>
  <c r="Y26" i="1"/>
  <c r="T24" i="1"/>
  <c r="X24" i="1" s="1"/>
  <c r="AA24" i="1"/>
  <c r="Y22" i="1"/>
  <c r="T20" i="1"/>
  <c r="X20" i="1" s="1"/>
  <c r="AA20" i="1"/>
  <c r="O29" i="1"/>
  <c r="M29" i="1" s="1"/>
  <c r="P29" i="1" s="1"/>
  <c r="J29" i="1" s="1"/>
  <c r="K29" i="1" s="1"/>
  <c r="Y29" i="1"/>
  <c r="O20" i="1"/>
  <c r="M20" i="1" s="1"/>
  <c r="P20" i="1" s="1"/>
  <c r="J20" i="1" s="1"/>
  <c r="K20" i="1" s="1"/>
  <c r="Z28" i="1"/>
  <c r="R30" i="1"/>
  <c r="S30" i="1" s="1"/>
  <c r="R26" i="1"/>
  <c r="S26" i="1" s="1"/>
  <c r="R27" i="1"/>
  <c r="S27" i="1" s="1"/>
  <c r="R23" i="1"/>
  <c r="S23" i="1" s="1"/>
  <c r="Y25" i="1"/>
  <c r="R22" i="1"/>
  <c r="S22" i="1" s="1"/>
  <c r="R25" i="1"/>
  <c r="S25" i="1" s="1"/>
  <c r="R21" i="1"/>
  <c r="S21" i="1" s="1"/>
  <c r="O28" i="1"/>
  <c r="M28" i="1" s="1"/>
  <c r="P28" i="1" s="1"/>
  <c r="J28" i="1" s="1"/>
  <c r="K28" i="1" s="1"/>
  <c r="Y21" i="1"/>
  <c r="R29" i="1"/>
  <c r="S29" i="1" s="1"/>
  <c r="Z24" i="1"/>
  <c r="O30" i="1"/>
  <c r="M30" i="1" s="1"/>
  <c r="P30" i="1" s="1"/>
  <c r="J30" i="1" s="1"/>
  <c r="K30" i="1" s="1"/>
  <c r="Y30" i="1"/>
  <c r="O24" i="1"/>
  <c r="M24" i="1" s="1"/>
  <c r="P24" i="1" s="1"/>
  <c r="J24" i="1" s="1"/>
  <c r="K24" i="1" s="1"/>
  <c r="Z20" i="1"/>
  <c r="AB19" i="1"/>
  <c r="T21" i="1" l="1"/>
  <c r="X21" i="1" s="1"/>
  <c r="AA21" i="1"/>
  <c r="Z21" i="1"/>
  <c r="AA22" i="1"/>
  <c r="AB22" i="1" s="1"/>
  <c r="T22" i="1"/>
  <c r="X22" i="1" s="1"/>
  <c r="Z22" i="1"/>
  <c r="T23" i="1"/>
  <c r="X23" i="1" s="1"/>
  <c r="AA23" i="1"/>
  <c r="AB23" i="1" s="1"/>
  <c r="Z23" i="1"/>
  <c r="O23" i="1"/>
  <c r="M23" i="1" s="1"/>
  <c r="P23" i="1" s="1"/>
  <c r="J23" i="1" s="1"/>
  <c r="K23" i="1" s="1"/>
  <c r="AA26" i="1"/>
  <c r="AB26" i="1" s="1"/>
  <c r="T26" i="1"/>
  <c r="X26" i="1" s="1"/>
  <c r="Z26" i="1"/>
  <c r="O22" i="1"/>
  <c r="M22" i="1" s="1"/>
  <c r="P22" i="1" s="1"/>
  <c r="J22" i="1" s="1"/>
  <c r="K22" i="1" s="1"/>
  <c r="O26" i="1"/>
  <c r="M26" i="1" s="1"/>
  <c r="P26" i="1" s="1"/>
  <c r="J26" i="1" s="1"/>
  <c r="K26" i="1" s="1"/>
  <c r="O21" i="1"/>
  <c r="M21" i="1" s="1"/>
  <c r="P21" i="1" s="1"/>
  <c r="J21" i="1" s="1"/>
  <c r="K21" i="1" s="1"/>
  <c r="T25" i="1"/>
  <c r="X25" i="1" s="1"/>
  <c r="AA25" i="1"/>
  <c r="Z25" i="1"/>
  <c r="AB20" i="1"/>
  <c r="AB24" i="1"/>
  <c r="AB28" i="1"/>
  <c r="T29" i="1"/>
  <c r="X29" i="1" s="1"/>
  <c r="AA29" i="1"/>
  <c r="Z29" i="1"/>
  <c r="O25" i="1"/>
  <c r="M25" i="1" s="1"/>
  <c r="P25" i="1" s="1"/>
  <c r="J25" i="1" s="1"/>
  <c r="K25" i="1" s="1"/>
  <c r="AA27" i="1"/>
  <c r="T27" i="1"/>
  <c r="X27" i="1" s="1"/>
  <c r="Z27" i="1"/>
  <c r="O27" i="1"/>
  <c r="M27" i="1" s="1"/>
  <c r="P27" i="1" s="1"/>
  <c r="J27" i="1" s="1"/>
  <c r="K27" i="1" s="1"/>
  <c r="AA30" i="1"/>
  <c r="T30" i="1"/>
  <c r="X30" i="1" s="1"/>
  <c r="Z30" i="1"/>
  <c r="AB29" i="1" l="1"/>
  <c r="AB30" i="1"/>
  <c r="AB27" i="1"/>
  <c r="AB21" i="1"/>
  <c r="AB25" i="1"/>
</calcChain>
</file>

<file path=xl/sharedStrings.xml><?xml version="1.0" encoding="utf-8"?>
<sst xmlns="http://schemas.openxmlformats.org/spreadsheetml/2006/main" count="643" uniqueCount="349">
  <si>
    <t>File opened</t>
  </si>
  <si>
    <t>2020-09-08 10:43:39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</si>
  <si>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</si>
  <si>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</si>
  <si>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</si>
  <si>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</si>
  <si>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</si>
  <si>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</si>
  <si>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</si>
  <si>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</si>
  <si>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</si>
  <si>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</si>
  <si>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</si>
  <si>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{"h2oaspan2": "0", "h2obspan1": "1.07787", "co2bspanconc1": "993", "chamberpressurezero": "2.6539", "flowmeterzero": "0.986842", "co2bspan2": "-0.0290863", "h2oaspan2b": "0.102472", "h2oaspanconc2": "0", "co2aspan2a": "0.195868", "tazero": "0.0398865", "h2oaspanconc1": "19.41", "co2aspan1": "0.960839", "h2obspan2a": "0.0949969", "flowazero": "0.27548", "oxygen": "21", "ssa_ref": "39980.7", "h2oazero": "1.03102", "h2obspan2b": "0.102394", "co2azero": "0.914258", "ssb_ref": "35601.5", "tbzero": "0.120966", "co2aspan2b": "0.187145", "co2bspan2b": "0.185713", "h2oaspan2a": "0.0954223", "h2oaspan1": "1.07388", "h2obspan2": "0", "co2bspanconc2": "298.9", "co2bzero": "0.94549", "co2bspan2a": "0.194368", "h2obzero": "1.03183", "co2aspanconc1": "993", "flowbzero": "0.30576", "h2obspanconc1": "19.41", "co2aspan2": "-0.0274214", "co2bspan1": "0.961123", "h2obspanconc2": "0", "co2aspanconc2": "298.9"}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</si>
  <si>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</si>
  <si>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</si>
  <si>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</si>
  <si>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</si>
  <si>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</si>
  <si>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</si>
  <si>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</si>
  <si>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</si>
  <si>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</si>
  <si>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10:43:39</t>
  </si>
  <si>
    <t>Stability Definition:	F (FlrLS): Slp&lt;1 Per=20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</si>
  <si>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</si>
  <si>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</si>
  <si>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</si>
  <si>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</si>
  <si>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</si>
  <si>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</si>
  <si>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</si>
  <si>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</si>
  <si>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</si>
  <si>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</si>
  <si>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</si>
  <si>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</si>
  <si>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</si>
  <si>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</si>
  <si>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</si>
  <si>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</si>
  <si>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</si>
  <si>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</si>
  <si>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</si>
  <si>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</si>
  <si>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</si>
  <si>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</si>
  <si>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</si>
  <si>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</si>
  <si>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</si>
  <si>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</si>
  <si>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</si>
  <si>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</si>
  <si>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</si>
  <si>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</si>
  <si>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</si>
  <si>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</si>
  <si>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</si>
  <si>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</si>
  <si>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</si>
  <si>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</si>
  <si>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</si>
  <si>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</si>
  <si>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</si>
  <si>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</si>
  <si>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</si>
  <si>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</si>
  <si>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</si>
  <si>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</si>
  <si>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</si>
  <si>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</si>
  <si>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</si>
  <si>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</si>
  <si>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</si>
  <si>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</si>
  <si>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</si>
  <si>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</si>
  <si>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</si>
  <si>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</si>
  <si>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</si>
  <si>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</si>
  <si>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</si>
  <si>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</si>
  <si>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</si>
  <si>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</si>
  <si>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</si>
  <si>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</si>
  <si>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</si>
  <si>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</si>
  <si>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</si>
  <si>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</si>
  <si>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</si>
  <si>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</si>
  <si>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</si>
  <si>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</si>
  <si>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</si>
  <si>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</si>
  <si>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</si>
  <si>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</si>
  <si>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</si>
  <si>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</si>
  <si>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</si>
  <si>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</si>
  <si>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</si>
  <si>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</si>
  <si>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</si>
  <si>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</si>
  <si>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</si>
  <si>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</si>
  <si>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</si>
  <si>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</si>
  <si>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</si>
  <si>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</si>
  <si>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</si>
  <si>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</si>
  <si>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</si>
  <si>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</si>
  <si>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</si>
  <si>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</si>
  <si>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</si>
  <si>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</si>
  <si>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</si>
  <si>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</si>
  <si>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</si>
  <si>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</si>
  <si>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</si>
  <si>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</si>
  <si>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</si>
  <si>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</si>
  <si>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</si>
  <si>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</si>
  <si>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</si>
  <si>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</si>
  <si>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</si>
  <si>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</si>
  <si>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</si>
  <si>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</si>
  <si>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</si>
  <si>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</si>
  <si>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</si>
  <si>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</si>
  <si>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</si>
  <si>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</si>
  <si>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</si>
  <si>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</si>
  <si>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</si>
  <si>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</si>
  <si>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</si>
  <si>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</si>
  <si>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</si>
  <si>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</si>
  <si>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</si>
  <si>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</si>
  <si>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</si>
  <si>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</si>
  <si>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</si>
  <si>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</si>
  <si>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</si>
  <si>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</si>
  <si>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</si>
  <si>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</si>
  <si>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</si>
  <si>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</si>
  <si>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</si>
  <si>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</si>
  <si>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</si>
  <si>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</si>
  <si>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</si>
  <si>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</si>
  <si>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</si>
  <si>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</si>
  <si>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</si>
  <si>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</si>
  <si>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</si>
  <si>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</si>
  <si>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</si>
  <si>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</si>
  <si>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</si>
  <si>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</si>
  <si>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</si>
  <si>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</si>
  <si>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</si>
  <si>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</si>
  <si>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</si>
  <si>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</si>
  <si>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</si>
  <si>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</si>
  <si>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</si>
  <si>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</si>
  <si>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</si>
  <si>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</si>
  <si>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</si>
  <si>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</si>
  <si>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</si>
  <si>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</si>
  <si>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</si>
  <si>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</si>
  <si>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</si>
  <si>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</si>
  <si>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</si>
  <si>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</si>
  <si>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</si>
  <si>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</si>
  <si>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</si>
  <si>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</si>
  <si>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</si>
  <si>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</si>
  <si>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</si>
  <si>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</si>
  <si>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</si>
  <si>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</si>
  <si>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</si>
  <si>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</si>
  <si>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</si>
  <si>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</si>
  <si>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</si>
  <si>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</si>
  <si>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</si>
  <si>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</si>
  <si>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</si>
  <si>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</si>
  <si>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</si>
  <si>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</si>
  <si>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</si>
  <si>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</si>
  <si>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</si>
  <si>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</si>
  <si>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</si>
  <si>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</si>
  <si>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</si>
  <si>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</si>
  <si>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</si>
  <si>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</si>
  <si>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</si>
  <si>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</si>
  <si>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</si>
  <si>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</si>
  <si>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</si>
  <si>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</si>
  <si>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</si>
  <si>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</si>
  <si>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</si>
  <si>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</si>
  <si>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</si>
  <si>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</si>
  <si>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</si>
  <si>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</si>
  <si>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</si>
  <si>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</si>
  <si>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</si>
  <si>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</si>
  <si>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</si>
  <si>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</si>
  <si>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</si>
  <si>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</si>
  <si>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</si>
  <si>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</si>
  <si>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</si>
  <si>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</si>
  <si>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</si>
  <si>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</si>
  <si>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</si>
  <si>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</si>
  <si>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</si>
  <si>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</si>
  <si>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</si>
  <si>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</si>
  <si>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</si>
  <si>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</si>
  <si>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</si>
  <si>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</si>
  <si>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</si>
  <si>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</si>
  <si>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</si>
  <si>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</si>
  <si>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</si>
  <si>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</si>
  <si>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</si>
  <si>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</si>
  <si>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</si>
  <si>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</si>
  <si>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</si>
  <si>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</si>
  <si>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</si>
  <si>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RECT-1602-20200824-13_50_47</t>
  </si>
  <si>
    <t>0: Broadleaf</t>
  </si>
  <si>
    <t>1/3</t>
  </si>
  <si>
    <t>20200908 11:33:32</t>
  </si>
  <si>
    <t>11:33:32</t>
  </si>
  <si>
    <t>MPF-1605-20200908-11_33_08</t>
  </si>
  <si>
    <t>DARK-1606-20200908-11_33_10</t>
  </si>
  <si>
    <t>11:32:45</t>
  </si>
  <si>
    <t>3/3</t>
  </si>
  <si>
    <t>20200908 11:35:32</t>
  </si>
  <si>
    <t>11:35:32</t>
  </si>
  <si>
    <t>MPF-1607-20200908-11_35_09</t>
  </si>
  <si>
    <t>DARK-1608-20200908-11_35_10</t>
  </si>
  <si>
    <t>11:34:50</t>
  </si>
  <si>
    <t>2/3</t>
  </si>
  <si>
    <t>20200908 11:37:33</t>
  </si>
  <si>
    <t>11:37:33</t>
  </si>
  <si>
    <t>MPF-1609-20200908-11_37_10</t>
  </si>
  <si>
    <t>DARK-1610-20200908-11_37_12</t>
  </si>
  <si>
    <t>11:38:02</t>
  </si>
  <si>
    <t>20200908 11:40:03</t>
  </si>
  <si>
    <t>11:40:03</t>
  </si>
  <si>
    <t>MPF-1611-20200908-11_39_40</t>
  </si>
  <si>
    <t>DARK-1612-20200908-11_39_41</t>
  </si>
  <si>
    <t>11:39:18</t>
  </si>
  <si>
    <t>20200908 11:42:04</t>
  </si>
  <si>
    <t>11:42:04</t>
  </si>
  <si>
    <t>MPF-1613-20200908-11_41_40</t>
  </si>
  <si>
    <t>DARK-1614-20200908-11_41_42</t>
  </si>
  <si>
    <t>11:40:58</t>
  </si>
  <si>
    <t>20200908 11:44:04</t>
  </si>
  <si>
    <t>11:44:04</t>
  </si>
  <si>
    <t>MPF-1615-20200908-11_43_41</t>
  </si>
  <si>
    <t>DARK-1616-20200908-11_43_42</t>
  </si>
  <si>
    <t>11:43:21</t>
  </si>
  <si>
    <t>20200908 11:46:05</t>
  </si>
  <si>
    <t>11:46:05</t>
  </si>
  <si>
    <t>MPF-1617-20200908-11_45_41</t>
  </si>
  <si>
    <t>DARK-1618-20200908-11_45_43</t>
  </si>
  <si>
    <t>11:45:02</t>
  </si>
  <si>
    <t>20200908 11:48:05</t>
  </si>
  <si>
    <t>11:48:05</t>
  </si>
  <si>
    <t>MPF-1619-20200908-11_47_42</t>
  </si>
  <si>
    <t>DARK-1620-20200908-11_47_44</t>
  </si>
  <si>
    <t>11:48:41</t>
  </si>
  <si>
    <t>20200908 11:50:19</t>
  </si>
  <si>
    <t>11:50:19</t>
  </si>
  <si>
    <t>MPF-1621-20200908-11_49_56</t>
  </si>
  <si>
    <t>DARK-1622-20200908-11_49_58</t>
  </si>
  <si>
    <t>11:50:47</t>
  </si>
  <si>
    <t>20200908 11:52:48</t>
  </si>
  <si>
    <t>11:52:48</t>
  </si>
  <si>
    <t>MPF-1623-20200908-11_52_25</t>
  </si>
  <si>
    <t>DARK-1624-20200908-11_52_27</t>
  </si>
  <si>
    <t>11:53:05</t>
  </si>
  <si>
    <t>20200908 11:54:41</t>
  </si>
  <si>
    <t>11:54:41</t>
  </si>
  <si>
    <t>MPF-1625-20200908-11_54_18</t>
  </si>
  <si>
    <t>-</t>
  </si>
  <si>
    <t>11:54:07</t>
  </si>
  <si>
    <t>20200908 12:15:35</t>
  </si>
  <si>
    <t>12:15:35</t>
  </si>
  <si>
    <t>MPF-1626-20200908-12_15_12</t>
  </si>
  <si>
    <t>12:15:52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</si>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</sst>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2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1599582812.0999999</v>
      </c>
      <c r="C19">
        <v>2634.5999999046298</v>
      </c>
      <c r="D19" t="s">
        <v>287</v>
      </c>
      <c r="E19" t="s">
        <v>288</v>
      </c>
      <c r="F19">
        <v>1599582812.0999999</v>
      </c>
      <c r="G19">
        <f t="shared" ref="G19:G30" si="0">BX19*AE19*(BT19-BU19)/(100*BN19*(1000-AE19*BT19))</f>
        <v>3.1331544462724365E-3</v>
      </c>
      <c r="H19">
        <f t="shared" ref="H19:H30" si="1">BX19*AE19*(BS19-BR19*(1000-AE19*BU19)/(1000-AE19*BT19))/(100*BN19)</f>
        <v>16.899371342512815</v>
      </c>
      <c r="I19">
        <f t="shared" ref="I19:I30" si="2">BR19 - IF(AE19&gt;1, H19*BN19*100/(AG19*CF19), 0)</f>
        <v>378.34399999999999</v>
      </c>
      <c r="J19">
        <f t="shared" ref="J19:J30" si="3">((P19-G19/2)*I19-H19)/(P19+G19/2)</f>
        <v>270.35138698007665</v>
      </c>
      <c r="K19">
        <f t="shared" ref="K19:K30" si="4">J19*(BY19+BZ19)/1000</f>
        <v>27.679361991907751</v>
      </c>
      <c r="L19">
        <f t="shared" ref="L19:L30" si="5">(BR19 - IF(AE19&gt;1, H19*BN19*100/(AG19*CF19), 0))*(BY19+BZ19)/1000</f>
        <v>38.735960079384</v>
      </c>
      <c r="M19">
        <f t="shared" ref="M19:M30" si="6">2/((1/O19-1/N19)+SIGN(O19)*SQRT((1/O19-1/N19)*(1/O19-1/N19) + 4*BO19/((BO19+1)*(BO19+1))*(2*1/O19*1/N19-1/N19*1/N19)))</f>
        <v>0.27717585693727081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2.9705059994009462</v>
      </c>
      <c r="O19">
        <f t="shared" ref="O19:O30" si="8">G19*(1000-(1000*0.61365*EXP(17.502*S19/(240.97+S19))/(BY19+BZ19)+BT19)/2)/(1000*0.61365*EXP(17.502*S19/(240.97+S19))/(BY19+BZ19)-BT19)</f>
        <v>0.26356732611393141</v>
      </c>
      <c r="P19">
        <f t="shared" ref="P19:P30" si="9">1/((BO19+1)/(M19/1.6)+1/(N19/1.37)) + BO19/((BO19+1)/(M19/1.6) + BO19/(N19/1.37))</f>
        <v>0.16589655773218603</v>
      </c>
      <c r="Q19">
        <f t="shared" ref="Q19:Q30" si="10">(BK19*BM19)</f>
        <v>209.72882548970034</v>
      </c>
      <c r="R19">
        <f t="shared" ref="R19:R30" si="11">(CA19+(Q19+2*0.95*0.0000000567*(((CA19+$B$9)+273)^4-(CA19+273)^4)-44100*G19)/(1.84*29.3*N19+8*0.95*0.0000000567*(CA19+273)^3))</f>
        <v>23.914737452385602</v>
      </c>
      <c r="S19">
        <f t="shared" ref="S19:S30" si="12">($C$9*CB19+$D$9*CC19+$E$9*R19)</f>
        <v>23.005500000000001</v>
      </c>
      <c r="T19">
        <f t="shared" ref="T19:T30" si="13">0.61365*EXP(17.502*S19/(240.97+S19))</f>
        <v>2.8206605249274066</v>
      </c>
      <c r="U19">
        <f t="shared" ref="U19:U30" si="14">(V19/W19*100)</f>
        <v>56.097912059228349</v>
      </c>
      <c r="V19">
        <f t="shared" ref="V19:V30" si="15">BT19*(BY19+BZ19)/1000</f>
        <v>1.6300383260310001</v>
      </c>
      <c r="W19">
        <f t="shared" ref="W19:W30" si="16">0.61365*EXP(17.502*CA19/(240.97+CA19))</f>
        <v>2.9057023090449436</v>
      </c>
      <c r="X19">
        <f t="shared" ref="X19:X30" si="17">(T19-BT19*(BY19+BZ19)/1000)</f>
        <v>1.1906221988964065</v>
      </c>
      <c r="Y19">
        <f t="shared" ref="Y19:Y30" si="18">(-G19*44100)</f>
        <v>-138.17211108061446</v>
      </c>
      <c r="Z19">
        <f t="shared" ref="Z19:Z30" si="19">2*29.3*N19*0.92*(CA19-S19)</f>
        <v>78.743748588502058</v>
      </c>
      <c r="AA19">
        <f t="shared" ref="AA19:AA30" si="20">2*0.95*0.0000000567*(((CA19+$B$9)+273)^4-(S19+273)^4)</f>
        <v>5.5090685043514087</v>
      </c>
      <c r="AB19">
        <f t="shared" ref="AB19:AB30" si="21">Q19+AA19+Y19+Z19</f>
        <v>155.80953150193935</v>
      </c>
      <c r="AC19">
        <v>1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54759.51867548444</v>
      </c>
      <c r="AH19" t="s">
        <v>284</v>
      </c>
      <c r="AI19">
        <v>10319.700000000001</v>
      </c>
      <c r="AJ19">
        <v>137.90961538461499</v>
      </c>
      <c r="AK19">
        <v>509.42</v>
      </c>
      <c r="AL19">
        <f t="shared" ref="AL19:AL30" si="25">AK19-AJ19</f>
        <v>371.51038461538502</v>
      </c>
      <c r="AM19">
        <f t="shared" ref="AM19:AM30" si="26">AL19/AK19</f>
        <v>0.72928111306070631</v>
      </c>
      <c r="AN19">
        <v>-0.33835075618061</v>
      </c>
      <c r="AO19" t="s">
        <v>289</v>
      </c>
      <c r="AP19">
        <v>10453</v>
      </c>
      <c r="AQ19">
        <v>716.36599999999999</v>
      </c>
      <c r="AR19">
        <v>979.18299999999999</v>
      </c>
      <c r="AS19">
        <f t="shared" ref="AS19:AS30" si="27">1-AQ19/AR19</f>
        <v>0.26840437385044469</v>
      </c>
      <c r="AT19">
        <v>0.5</v>
      </c>
      <c r="AU19">
        <f t="shared" ref="AU19:AU30" si="28">BK19</f>
        <v>1093.1712001482877</v>
      </c>
      <c r="AV19">
        <f t="shared" ref="AV19:AV30" si="29">H19</f>
        <v>16.899371342512815</v>
      </c>
      <c r="AW19">
        <f t="shared" ref="AW19:AW30" si="30">AS19*AT19*AU19</f>
        <v>146.70596574357015</v>
      </c>
      <c r="AX19">
        <f t="shared" ref="AX19:AX30" si="31">BC19/AR19</f>
        <v>0.46259279419679467</v>
      </c>
      <c r="AY19">
        <f t="shared" ref="AY19:AY30" si="32">(AV19-AN19)/AU19</f>
        <v>1.5768547594699846E-2</v>
      </c>
      <c r="AZ19">
        <f t="shared" ref="AZ19:AZ30" si="33">(AK19-AR19)/AR19</f>
        <v>-0.47974995480926441</v>
      </c>
      <c r="BA19" t="s">
        <v>290</v>
      </c>
      <c r="BB19">
        <v>526.22</v>
      </c>
      <c r="BC19">
        <f t="shared" ref="BC19:BC30" si="34">AR19-BB19</f>
        <v>452.96299999999997</v>
      </c>
      <c r="BD19">
        <f t="shared" ref="BD19:BD30" si="35">(AR19-AQ19)/(AR19-BB19)</f>
        <v>0.5802173687475578</v>
      </c>
      <c r="BE19">
        <f t="shared" ref="BE19:BE30" si="36">(AK19-AR19)/(AK19-BB19)</f>
        <v>27.962083333333315</v>
      </c>
      <c r="BF19">
        <f t="shared" ref="BF19:BF30" si="37">(AR19-AQ19)/(AR19-AJ19)</f>
        <v>0.3124037973935847</v>
      </c>
      <c r="BG19">
        <f t="shared" ref="BG19:BG30" si="38">(AK19-AR19)/(AK19-AJ19)</f>
        <v>-1.2644680188047321</v>
      </c>
      <c r="BH19">
        <f t="shared" ref="BH19:BH30" si="39">(BD19*BB19/AQ19)</f>
        <v>0.42620948479176829</v>
      </c>
      <c r="BI19">
        <f t="shared" ref="BI19:BI30" si="40">(1-BH19)</f>
        <v>0.57379051520823166</v>
      </c>
      <c r="BJ19">
        <f t="shared" ref="BJ19:BJ30" si="41">$B$13*CG19+$C$13*CH19+$F$13*CI19*(1-CL19)</f>
        <v>1299.96</v>
      </c>
      <c r="BK19">
        <f t="shared" ref="BK19:BK30" si="42">BJ19*BL19</f>
        <v>1093.1712001482877</v>
      </c>
      <c r="BL19">
        <f t="shared" ref="BL19:BL30" si="43">($B$13*$D$11+$C$13*$D$11+$F$13*((CV19+CN19)/MAX(CV19+CN19+CW19, 0.1)*$I$11+CW19/MAX(CV19+CN19+CW19, 0.1)*$J$11))/($B$13+$C$13+$F$13)</f>
        <v>0.84092679786169389</v>
      </c>
      <c r="BM19">
        <f t="shared" ref="BM19:BM30" si="44">($B$13*$K$11+$C$13*$K$11+$F$13*((CV19+CN19)/MAX(CV19+CN19+CW19, 0.1)*$P$11+CW19/MAX(CV19+CN19+CW19, 0.1)*$Q$11))/($B$13+$C$13+$F$13)</f>
        <v>0.19185359572338789</v>
      </c>
      <c r="BN19">
        <v>6</v>
      </c>
      <c r="BO19">
        <v>0.5</v>
      </c>
      <c r="BP19" t="s">
        <v>285</v>
      </c>
      <c r="BQ19">
        <v>1599582812.0999999</v>
      </c>
      <c r="BR19">
        <v>378.34399999999999</v>
      </c>
      <c r="BS19">
        <v>400.04500000000002</v>
      </c>
      <c r="BT19">
        <v>15.920999999999999</v>
      </c>
      <c r="BU19">
        <v>12.2212</v>
      </c>
      <c r="BV19">
        <v>378.38099999999997</v>
      </c>
      <c r="BW19">
        <v>16.0716</v>
      </c>
      <c r="BX19">
        <v>500.017</v>
      </c>
      <c r="BY19">
        <v>102.283</v>
      </c>
      <c r="BZ19">
        <v>9.9911E-2</v>
      </c>
      <c r="CA19">
        <v>23.497199999999999</v>
      </c>
      <c r="CB19">
        <v>23.005500000000001</v>
      </c>
      <c r="CC19">
        <v>999.9</v>
      </c>
      <c r="CD19">
        <v>0</v>
      </c>
      <c r="CE19">
        <v>0</v>
      </c>
      <c r="CF19">
        <v>10006.9</v>
      </c>
      <c r="CG19">
        <v>0</v>
      </c>
      <c r="CH19">
        <v>1.5289399999999999E-3</v>
      </c>
      <c r="CI19">
        <v>1299.96</v>
      </c>
      <c r="CJ19">
        <v>0.96898399999999996</v>
      </c>
      <c r="CK19">
        <v>3.1016100000000001E-2</v>
      </c>
      <c r="CL19">
        <v>0</v>
      </c>
      <c r="CM19">
        <v>716.15599999999995</v>
      </c>
      <c r="CN19">
        <v>4.9998399999999998</v>
      </c>
      <c r="CO19">
        <v>9226.4699999999993</v>
      </c>
      <c r="CP19">
        <v>12115.2</v>
      </c>
      <c r="CQ19">
        <v>39.5</v>
      </c>
      <c r="CR19">
        <v>41.75</v>
      </c>
      <c r="CS19">
        <v>40.625</v>
      </c>
      <c r="CT19">
        <v>41.061999999999998</v>
      </c>
      <c r="CU19">
        <v>40.686999999999998</v>
      </c>
      <c r="CV19">
        <v>1254.8</v>
      </c>
      <c r="CW19">
        <v>40.159999999999997</v>
      </c>
      <c r="CX19">
        <v>0</v>
      </c>
      <c r="CY19">
        <v>2634.3000001907299</v>
      </c>
      <c r="CZ19">
        <v>0</v>
      </c>
      <c r="DA19">
        <v>716.36599999999999</v>
      </c>
      <c r="DB19">
        <v>-0.771538461502289</v>
      </c>
      <c r="DC19">
        <v>-2.3223076742361499</v>
      </c>
      <c r="DD19">
        <v>9226.6704000000009</v>
      </c>
      <c r="DE19">
        <v>15</v>
      </c>
      <c r="DF19">
        <v>1599582765.0999999</v>
      </c>
      <c r="DG19" t="s">
        <v>291</v>
      </c>
      <c r="DH19">
        <v>1599582765.0999999</v>
      </c>
      <c r="DI19">
        <v>1599582762.5999999</v>
      </c>
      <c r="DJ19">
        <v>4</v>
      </c>
      <c r="DK19">
        <v>6.9000000000000006E-2</v>
      </c>
      <c r="DL19">
        <v>0</v>
      </c>
      <c r="DM19">
        <v>-3.7999999999999999E-2</v>
      </c>
      <c r="DN19">
        <v>-0.151</v>
      </c>
      <c r="DO19">
        <v>400</v>
      </c>
      <c r="DP19">
        <v>12</v>
      </c>
      <c r="DQ19">
        <v>0.13</v>
      </c>
      <c r="DR19">
        <v>0.02</v>
      </c>
      <c r="DS19">
        <v>-21.6826875</v>
      </c>
      <c r="DT19">
        <v>0.24475834896818499</v>
      </c>
      <c r="DU19">
        <v>3.4961916334062801E-2</v>
      </c>
      <c r="DV19">
        <v>1</v>
      </c>
      <c r="DW19">
        <v>716.35963636363601</v>
      </c>
      <c r="DX19">
        <v>7.9151525397617092E-3</v>
      </c>
      <c r="DY19">
        <v>0.179426665729081</v>
      </c>
      <c r="DZ19">
        <v>1</v>
      </c>
      <c r="EA19">
        <v>3.6859929999999999</v>
      </c>
      <c r="EB19">
        <v>9.5841500938084107E-2</v>
      </c>
      <c r="EC19">
        <v>9.4341078539520607E-3</v>
      </c>
      <c r="ED19">
        <v>1</v>
      </c>
      <c r="EE19">
        <v>3</v>
      </c>
      <c r="EF19">
        <v>3</v>
      </c>
      <c r="EG19" t="s">
        <v>292</v>
      </c>
      <c r="EH19">
        <v>100</v>
      </c>
      <c r="EI19">
        <v>100</v>
      </c>
      <c r="EJ19">
        <v>-3.6999999999999998E-2</v>
      </c>
      <c r="EK19">
        <v>-0.15060000000000001</v>
      </c>
      <c r="EL19">
        <v>-3.7750000000016798E-2</v>
      </c>
      <c r="EM19">
        <v>0</v>
      </c>
      <c r="EN19">
        <v>0</v>
      </c>
      <c r="EO19">
        <v>0</v>
      </c>
      <c r="EP19">
        <v>-0.15066666666666301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0.8</v>
      </c>
      <c r="EY19">
        <v>0.8</v>
      </c>
      <c r="EZ19">
        <v>2</v>
      </c>
      <c r="FA19">
        <v>498.56599999999997</v>
      </c>
      <c r="FB19">
        <v>508.21899999999999</v>
      </c>
      <c r="FC19">
        <v>21.4481</v>
      </c>
      <c r="FD19">
        <v>25.603000000000002</v>
      </c>
      <c r="FE19">
        <v>30.0001</v>
      </c>
      <c r="FF19">
        <v>25.588999999999999</v>
      </c>
      <c r="FG19">
        <v>25.561900000000001</v>
      </c>
      <c r="FH19">
        <v>20.7773</v>
      </c>
      <c r="FI19">
        <v>77.946100000000001</v>
      </c>
      <c r="FJ19">
        <v>21.5976</v>
      </c>
      <c r="FK19">
        <v>21.445499999999999</v>
      </c>
      <c r="FL19">
        <v>400</v>
      </c>
      <c r="FM19">
        <v>12.0824</v>
      </c>
      <c r="FN19">
        <v>102.73</v>
      </c>
      <c r="FO19">
        <v>102.113</v>
      </c>
    </row>
    <row r="20" spans="1:171" x14ac:dyDescent="0.35">
      <c r="A20">
        <v>3</v>
      </c>
      <c r="B20">
        <v>1599582932.5999999</v>
      </c>
      <c r="C20">
        <v>2755.0999999046298</v>
      </c>
      <c r="D20" t="s">
        <v>293</v>
      </c>
      <c r="E20" t="s">
        <v>294</v>
      </c>
      <c r="F20">
        <v>1599582932.5999999</v>
      </c>
      <c r="G20">
        <f t="shared" si="0"/>
        <v>3.0565961664074113E-3</v>
      </c>
      <c r="H20">
        <f t="shared" si="1"/>
        <v>16.446301157336695</v>
      </c>
      <c r="I20">
        <f t="shared" si="2"/>
        <v>378.89699999999999</v>
      </c>
      <c r="J20">
        <f t="shared" si="3"/>
        <v>270.84851016624805</v>
      </c>
      <c r="K20">
        <f t="shared" si="4"/>
        <v>27.728673363655055</v>
      </c>
      <c r="L20">
        <f t="shared" si="5"/>
        <v>38.790359766129001</v>
      </c>
      <c r="M20">
        <f t="shared" si="6"/>
        <v>0.26935306795638647</v>
      </c>
      <c r="N20">
        <f t="shared" si="7"/>
        <v>2.9686327088623141</v>
      </c>
      <c r="O20">
        <f t="shared" si="8"/>
        <v>0.25647498398894114</v>
      </c>
      <c r="P20">
        <f t="shared" si="9"/>
        <v>0.16140258879996236</v>
      </c>
      <c r="Q20">
        <f t="shared" si="10"/>
        <v>177.80545326882432</v>
      </c>
      <c r="R20">
        <f t="shared" si="11"/>
        <v>23.84719471118083</v>
      </c>
      <c r="S20">
        <f t="shared" si="12"/>
        <v>23.009499999999999</v>
      </c>
      <c r="T20">
        <f t="shared" si="13"/>
        <v>2.8213434612572135</v>
      </c>
      <c r="U20">
        <f t="shared" si="14"/>
        <v>55.686351123186263</v>
      </c>
      <c r="V20">
        <f t="shared" si="15"/>
        <v>1.6277542554772002</v>
      </c>
      <c r="W20">
        <f t="shared" si="16"/>
        <v>2.9230758033981656</v>
      </c>
      <c r="X20">
        <f t="shared" si="17"/>
        <v>1.1935892057800133</v>
      </c>
      <c r="Y20">
        <f t="shared" si="18"/>
        <v>-134.79589093856683</v>
      </c>
      <c r="Z20">
        <f t="shared" si="19"/>
        <v>93.882353943668676</v>
      </c>
      <c r="AA20">
        <f t="shared" si="20"/>
        <v>6.5757667795281121</v>
      </c>
      <c r="AB20">
        <f t="shared" si="21"/>
        <v>143.46768305345429</v>
      </c>
      <c r="AC20">
        <v>1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54685.479874939665</v>
      </c>
      <c r="AH20" t="s">
        <v>284</v>
      </c>
      <c r="AI20">
        <v>10319.700000000001</v>
      </c>
      <c r="AJ20">
        <v>137.90961538461499</v>
      </c>
      <c r="AK20">
        <v>509.42</v>
      </c>
      <c r="AL20">
        <f t="shared" si="25"/>
        <v>371.51038461538502</v>
      </c>
      <c r="AM20">
        <f t="shared" si="26"/>
        <v>0.72928111306070631</v>
      </c>
      <c r="AN20">
        <v>-0.33835075618061</v>
      </c>
      <c r="AO20" t="s">
        <v>295</v>
      </c>
      <c r="AP20">
        <v>10455.1</v>
      </c>
      <c r="AQ20">
        <v>723.798615384615</v>
      </c>
      <c r="AR20">
        <v>1062.2</v>
      </c>
      <c r="AS20">
        <f t="shared" si="27"/>
        <v>0.31858537433193845</v>
      </c>
      <c r="AT20">
        <v>0.5</v>
      </c>
      <c r="AU20">
        <f t="shared" si="28"/>
        <v>925.34280017207209</v>
      </c>
      <c r="AV20">
        <f t="shared" si="29"/>
        <v>16.446301157336695</v>
      </c>
      <c r="AW20">
        <f t="shared" si="30"/>
        <v>147.40034118909185</v>
      </c>
      <c r="AX20">
        <f t="shared" si="31"/>
        <v>0.49877612502353608</v>
      </c>
      <c r="AY20">
        <f t="shared" si="32"/>
        <v>1.8138847474034613E-2</v>
      </c>
      <c r="AZ20">
        <f t="shared" si="33"/>
        <v>-0.52041046883826014</v>
      </c>
      <c r="BA20" t="s">
        <v>296</v>
      </c>
      <c r="BB20">
        <v>532.4</v>
      </c>
      <c r="BC20">
        <f t="shared" si="34"/>
        <v>529.80000000000007</v>
      </c>
      <c r="BD20">
        <f t="shared" si="35"/>
        <v>0.6387342102970649</v>
      </c>
      <c r="BE20">
        <f t="shared" si="36"/>
        <v>24.054830287206304</v>
      </c>
      <c r="BF20">
        <f t="shared" si="37"/>
        <v>0.3661202044811927</v>
      </c>
      <c r="BG20">
        <f t="shared" si="38"/>
        <v>-1.4879261062171347</v>
      </c>
      <c r="BH20">
        <f t="shared" si="39"/>
        <v>0.46982970999668705</v>
      </c>
      <c r="BI20">
        <f t="shared" si="40"/>
        <v>0.53017029000331295</v>
      </c>
      <c r="BJ20">
        <f t="shared" si="41"/>
        <v>1100.19</v>
      </c>
      <c r="BK20">
        <f t="shared" si="42"/>
        <v>925.34280017207209</v>
      </c>
      <c r="BL20">
        <f t="shared" si="43"/>
        <v>0.8410754507603887</v>
      </c>
      <c r="BM20">
        <f t="shared" si="44"/>
        <v>0.19215090152077752</v>
      </c>
      <c r="BN20">
        <v>6</v>
      </c>
      <c r="BO20">
        <v>0.5</v>
      </c>
      <c r="BP20" t="s">
        <v>285</v>
      </c>
      <c r="BQ20">
        <v>1599582932.5999999</v>
      </c>
      <c r="BR20">
        <v>378.89699999999999</v>
      </c>
      <c r="BS20">
        <v>400.02</v>
      </c>
      <c r="BT20">
        <v>15.8996</v>
      </c>
      <c r="BU20">
        <v>12.2904</v>
      </c>
      <c r="BV20">
        <v>378.86099999999999</v>
      </c>
      <c r="BW20">
        <v>16.0488</v>
      </c>
      <c r="BX20">
        <v>500.05500000000001</v>
      </c>
      <c r="BY20">
        <v>102.277</v>
      </c>
      <c r="BZ20">
        <v>0.10005699999999999</v>
      </c>
      <c r="CA20">
        <v>23.5961</v>
      </c>
      <c r="CB20">
        <v>23.009499999999999</v>
      </c>
      <c r="CC20">
        <v>999.9</v>
      </c>
      <c r="CD20">
        <v>0</v>
      </c>
      <c r="CE20">
        <v>0</v>
      </c>
      <c r="CF20">
        <v>9996.8799999999992</v>
      </c>
      <c r="CG20">
        <v>0</v>
      </c>
      <c r="CH20">
        <v>1.6245000000000001E-3</v>
      </c>
      <c r="CI20">
        <v>1100.19</v>
      </c>
      <c r="CJ20">
        <v>0.96399199999999996</v>
      </c>
      <c r="CK20">
        <v>3.6007699999999997E-2</v>
      </c>
      <c r="CL20">
        <v>0</v>
      </c>
      <c r="CM20">
        <v>724.30700000000002</v>
      </c>
      <c r="CN20">
        <v>4.9998399999999998</v>
      </c>
      <c r="CO20">
        <v>7880.57</v>
      </c>
      <c r="CP20">
        <v>10233.6</v>
      </c>
      <c r="CQ20">
        <v>39.311999999999998</v>
      </c>
      <c r="CR20">
        <v>41.75</v>
      </c>
      <c r="CS20">
        <v>40.625</v>
      </c>
      <c r="CT20">
        <v>41.061999999999998</v>
      </c>
      <c r="CU20">
        <v>40.625</v>
      </c>
      <c r="CV20">
        <v>1055.75</v>
      </c>
      <c r="CW20">
        <v>39.44</v>
      </c>
      <c r="CX20">
        <v>0</v>
      </c>
      <c r="CY20">
        <v>119.700000047684</v>
      </c>
      <c r="CZ20">
        <v>0</v>
      </c>
      <c r="DA20">
        <v>723.798615384615</v>
      </c>
      <c r="DB20">
        <v>4.7477606802226298</v>
      </c>
      <c r="DC20">
        <v>42.937094012323101</v>
      </c>
      <c r="DD20">
        <v>7873.5696153846202</v>
      </c>
      <c r="DE20">
        <v>15</v>
      </c>
      <c r="DF20">
        <v>1599582890.5999999</v>
      </c>
      <c r="DG20" t="s">
        <v>297</v>
      </c>
      <c r="DH20">
        <v>1599582890.5999999</v>
      </c>
      <c r="DI20">
        <v>1599582884.0999999</v>
      </c>
      <c r="DJ20">
        <v>5</v>
      </c>
      <c r="DK20">
        <v>7.4999999999999997E-2</v>
      </c>
      <c r="DL20">
        <v>1E-3</v>
      </c>
      <c r="DM20">
        <v>3.6999999999999998E-2</v>
      </c>
      <c r="DN20">
        <v>-0.14899999999999999</v>
      </c>
      <c r="DO20">
        <v>400</v>
      </c>
      <c r="DP20">
        <v>12</v>
      </c>
      <c r="DQ20">
        <v>0.13</v>
      </c>
      <c r="DR20">
        <v>0.02</v>
      </c>
      <c r="DS20">
        <v>-21.141925000000001</v>
      </c>
      <c r="DT20">
        <v>0.17946641651040801</v>
      </c>
      <c r="DU20">
        <v>3.3507586827463298E-2</v>
      </c>
      <c r="DV20">
        <v>1</v>
      </c>
      <c r="DW20">
        <v>723.57614285714305</v>
      </c>
      <c r="DX20">
        <v>4.8069745596881797</v>
      </c>
      <c r="DY20">
        <v>0.53041914115736999</v>
      </c>
      <c r="DZ20">
        <v>0</v>
      </c>
      <c r="EA20">
        <v>3.6101645000000002</v>
      </c>
      <c r="EB20">
        <v>4.1772607879793202E-3</v>
      </c>
      <c r="EC20">
        <v>1.05628346100846E-3</v>
      </c>
      <c r="ED20">
        <v>1</v>
      </c>
      <c r="EE20">
        <v>2</v>
      </c>
      <c r="EF20">
        <v>3</v>
      </c>
      <c r="EG20" t="s">
        <v>298</v>
      </c>
      <c r="EH20">
        <v>100</v>
      </c>
      <c r="EI20">
        <v>100</v>
      </c>
      <c r="EJ20">
        <v>3.5999999999999997E-2</v>
      </c>
      <c r="EK20">
        <v>-0.1492</v>
      </c>
      <c r="EL20">
        <v>3.6952380952413898E-2</v>
      </c>
      <c r="EM20">
        <v>0</v>
      </c>
      <c r="EN20">
        <v>0</v>
      </c>
      <c r="EO20">
        <v>0</v>
      </c>
      <c r="EP20">
        <v>-0.1492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0.7</v>
      </c>
      <c r="EY20">
        <v>0.8</v>
      </c>
      <c r="EZ20">
        <v>2</v>
      </c>
      <c r="FA20">
        <v>498.726</v>
      </c>
      <c r="FB20">
        <v>507.38400000000001</v>
      </c>
      <c r="FC20">
        <v>21.700900000000001</v>
      </c>
      <c r="FD20">
        <v>25.636600000000001</v>
      </c>
      <c r="FE20">
        <v>30.0002</v>
      </c>
      <c r="FF20">
        <v>25.626899999999999</v>
      </c>
      <c r="FG20">
        <v>25.598299999999998</v>
      </c>
      <c r="FH20">
        <v>20.781099999999999</v>
      </c>
      <c r="FI20">
        <v>77.172899999999998</v>
      </c>
      <c r="FJ20">
        <v>21.433599999999998</v>
      </c>
      <c r="FK20">
        <v>21.691099999999999</v>
      </c>
      <c r="FL20">
        <v>400</v>
      </c>
      <c r="FM20">
        <v>12.2012</v>
      </c>
      <c r="FN20">
        <v>102.72</v>
      </c>
      <c r="FO20">
        <v>102.114</v>
      </c>
    </row>
    <row r="21" spans="1:171" x14ac:dyDescent="0.35">
      <c r="A21">
        <v>4</v>
      </c>
      <c r="B21">
        <v>1599583053.5</v>
      </c>
      <c r="C21">
        <v>2876</v>
      </c>
      <c r="D21" t="s">
        <v>299</v>
      </c>
      <c r="E21" t="s">
        <v>300</v>
      </c>
      <c r="F21">
        <v>1599583053.5</v>
      </c>
      <c r="G21">
        <f t="shared" si="0"/>
        <v>3.0051843043946919E-3</v>
      </c>
      <c r="H21">
        <f t="shared" si="1"/>
        <v>15.912111739246793</v>
      </c>
      <c r="I21">
        <f t="shared" si="2"/>
        <v>379.48500000000001</v>
      </c>
      <c r="J21">
        <f t="shared" si="3"/>
        <v>271.34591067222192</v>
      </c>
      <c r="K21">
        <f t="shared" si="4"/>
        <v>27.778762080431022</v>
      </c>
      <c r="L21">
        <f t="shared" si="5"/>
        <v>38.849391545930999</v>
      </c>
      <c r="M21">
        <f t="shared" si="6"/>
        <v>0.26030841294829077</v>
      </c>
      <c r="N21">
        <f t="shared" si="7"/>
        <v>2.9637176732351813</v>
      </c>
      <c r="O21">
        <f t="shared" si="8"/>
        <v>0.24824090722315367</v>
      </c>
      <c r="P21">
        <f t="shared" si="9"/>
        <v>0.15618815789020804</v>
      </c>
      <c r="Q21">
        <f t="shared" si="10"/>
        <v>145.85121017160128</v>
      </c>
      <c r="R21">
        <f t="shared" si="11"/>
        <v>23.746495501687786</v>
      </c>
      <c r="S21">
        <f t="shared" si="12"/>
        <v>22.9999</v>
      </c>
      <c r="T21">
        <f t="shared" si="13"/>
        <v>2.8197046570252904</v>
      </c>
      <c r="U21">
        <f t="shared" si="14"/>
        <v>54.742531348645684</v>
      </c>
      <c r="V21">
        <f t="shared" si="15"/>
        <v>1.6071691842354001</v>
      </c>
      <c r="W21">
        <f t="shared" si="16"/>
        <v>2.9358693225193013</v>
      </c>
      <c r="X21">
        <f t="shared" si="17"/>
        <v>1.2125354727898903</v>
      </c>
      <c r="Y21">
        <f t="shared" si="18"/>
        <v>-132.52862782380592</v>
      </c>
      <c r="Z21">
        <f t="shared" si="19"/>
        <v>106.84485069227583</v>
      </c>
      <c r="AA21">
        <f t="shared" si="20"/>
        <v>7.4984944830626654</v>
      </c>
      <c r="AB21">
        <f t="shared" si="21"/>
        <v>127.66592752313386</v>
      </c>
      <c r="AC21">
        <v>1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54526.198990241595</v>
      </c>
      <c r="AH21" t="s">
        <v>284</v>
      </c>
      <c r="AI21">
        <v>10319.700000000001</v>
      </c>
      <c r="AJ21">
        <v>137.90961538461499</v>
      </c>
      <c r="AK21">
        <v>509.42</v>
      </c>
      <c r="AL21">
        <f t="shared" si="25"/>
        <v>371.51038461538502</v>
      </c>
      <c r="AM21">
        <f t="shared" si="26"/>
        <v>0.72928111306070631</v>
      </c>
      <c r="AN21">
        <v>-0.33835075618061</v>
      </c>
      <c r="AO21" t="s">
        <v>301</v>
      </c>
      <c r="AP21">
        <v>10458.700000000001</v>
      </c>
      <c r="AQ21">
        <v>745.14480000000003</v>
      </c>
      <c r="AR21">
        <v>1202.1600000000001</v>
      </c>
      <c r="AS21">
        <f t="shared" si="27"/>
        <v>0.38016170892393697</v>
      </c>
      <c r="AT21">
        <v>0.5</v>
      </c>
      <c r="AU21">
        <f t="shared" si="28"/>
        <v>757.17552414807346</v>
      </c>
      <c r="AV21">
        <f t="shared" si="29"/>
        <v>15.912111739246793</v>
      </c>
      <c r="AW21">
        <f t="shared" si="30"/>
        <v>143.92457060775465</v>
      </c>
      <c r="AX21">
        <f t="shared" si="31"/>
        <v>0.54565947960338057</v>
      </c>
      <c r="AY21">
        <f t="shared" si="32"/>
        <v>2.1461949015997853E-2</v>
      </c>
      <c r="AZ21">
        <f t="shared" si="33"/>
        <v>-0.5762460903706661</v>
      </c>
      <c r="BA21" t="s">
        <v>302</v>
      </c>
      <c r="BB21">
        <v>546.19000000000005</v>
      </c>
      <c r="BC21">
        <f t="shared" si="34"/>
        <v>655.97</v>
      </c>
      <c r="BD21">
        <f t="shared" si="35"/>
        <v>0.6967013735384241</v>
      </c>
      <c r="BE21">
        <f t="shared" si="36"/>
        <v>18.839815066630386</v>
      </c>
      <c r="BF21">
        <f t="shared" si="37"/>
        <v>0.4294245100650475</v>
      </c>
      <c r="BG21">
        <f t="shared" si="38"/>
        <v>-1.8646585093904591</v>
      </c>
      <c r="BH21">
        <f t="shared" si="39"/>
        <v>0.51068104241343681</v>
      </c>
      <c r="BI21">
        <f t="shared" si="40"/>
        <v>0.48931895758656319</v>
      </c>
      <c r="BJ21">
        <f t="shared" si="41"/>
        <v>899.99300000000005</v>
      </c>
      <c r="BK21">
        <f t="shared" si="42"/>
        <v>757.17552414807346</v>
      </c>
      <c r="BL21">
        <f t="shared" si="43"/>
        <v>0.84131268148538207</v>
      </c>
      <c r="BM21">
        <f t="shared" si="44"/>
        <v>0.19262536297076421</v>
      </c>
      <c r="BN21">
        <v>6</v>
      </c>
      <c r="BO21">
        <v>0.5</v>
      </c>
      <c r="BP21" t="s">
        <v>285</v>
      </c>
      <c r="BQ21">
        <v>1599583053.5</v>
      </c>
      <c r="BR21">
        <v>379.48500000000001</v>
      </c>
      <c r="BS21">
        <v>399.94799999999998</v>
      </c>
      <c r="BT21">
        <v>15.699</v>
      </c>
      <c r="BU21">
        <v>12.1494</v>
      </c>
      <c r="BV21">
        <v>379.51299999999998</v>
      </c>
      <c r="BW21">
        <v>15.8482</v>
      </c>
      <c r="BX21">
        <v>500.00099999999998</v>
      </c>
      <c r="BY21">
        <v>102.274</v>
      </c>
      <c r="BZ21">
        <v>9.9984600000000007E-2</v>
      </c>
      <c r="CA21">
        <v>23.668600000000001</v>
      </c>
      <c r="CB21">
        <v>22.9999</v>
      </c>
      <c r="CC21">
        <v>999.9</v>
      </c>
      <c r="CD21">
        <v>0</v>
      </c>
      <c r="CE21">
        <v>0</v>
      </c>
      <c r="CF21">
        <v>9969.3799999999992</v>
      </c>
      <c r="CG21">
        <v>0</v>
      </c>
      <c r="CH21">
        <v>1.5289399999999999E-3</v>
      </c>
      <c r="CI21">
        <v>899.99300000000005</v>
      </c>
      <c r="CJ21">
        <v>0.95599900000000004</v>
      </c>
      <c r="CK21">
        <v>4.40008E-2</v>
      </c>
      <c r="CL21">
        <v>0</v>
      </c>
      <c r="CM21">
        <v>746.13099999999997</v>
      </c>
      <c r="CN21">
        <v>4.9998399999999998</v>
      </c>
      <c r="CO21">
        <v>6619.58</v>
      </c>
      <c r="CP21">
        <v>8346.48</v>
      </c>
      <c r="CQ21">
        <v>39</v>
      </c>
      <c r="CR21">
        <v>41.686999999999998</v>
      </c>
      <c r="CS21">
        <v>40.436999999999998</v>
      </c>
      <c r="CT21">
        <v>41</v>
      </c>
      <c r="CU21">
        <v>40.375</v>
      </c>
      <c r="CV21">
        <v>855.61</v>
      </c>
      <c r="CW21">
        <v>39.380000000000003</v>
      </c>
      <c r="CX21">
        <v>0</v>
      </c>
      <c r="CY21">
        <v>120.40000009536701</v>
      </c>
      <c r="CZ21">
        <v>0</v>
      </c>
      <c r="DA21">
        <v>745.14480000000003</v>
      </c>
      <c r="DB21">
        <v>6.0944615427792197</v>
      </c>
      <c r="DC21">
        <v>55.356922988382003</v>
      </c>
      <c r="DD21">
        <v>6613.5727999999999</v>
      </c>
      <c r="DE21">
        <v>15</v>
      </c>
      <c r="DF21">
        <v>1599583082.5</v>
      </c>
      <c r="DG21" t="s">
        <v>303</v>
      </c>
      <c r="DH21">
        <v>1599583082.5</v>
      </c>
      <c r="DI21">
        <v>1599582884.0999999</v>
      </c>
      <c r="DJ21">
        <v>6</v>
      </c>
      <c r="DK21">
        <v>-6.5000000000000002E-2</v>
      </c>
      <c r="DL21">
        <v>1E-3</v>
      </c>
      <c r="DM21">
        <v>-2.8000000000000001E-2</v>
      </c>
      <c r="DN21">
        <v>-0.14899999999999999</v>
      </c>
      <c r="DO21">
        <v>393</v>
      </c>
      <c r="DP21">
        <v>12</v>
      </c>
      <c r="DQ21">
        <v>0.24</v>
      </c>
      <c r="DR21">
        <v>0.02</v>
      </c>
      <c r="DS21">
        <v>-20.454558536585399</v>
      </c>
      <c r="DT21">
        <v>-5.7771428571410002E-2</v>
      </c>
      <c r="DU21">
        <v>2.9304124204954599E-2</v>
      </c>
      <c r="DV21">
        <v>1</v>
      </c>
      <c r="DW21">
        <v>744.72308571428596</v>
      </c>
      <c r="DX21">
        <v>6.6632172211359402</v>
      </c>
      <c r="DY21">
        <v>0.70221268131237202</v>
      </c>
      <c r="DZ21">
        <v>0</v>
      </c>
      <c r="EA21">
        <v>3.5809321951219499</v>
      </c>
      <c r="EB21">
        <v>-0.11676898954703401</v>
      </c>
      <c r="EC21">
        <v>1.21311784383625E-2</v>
      </c>
      <c r="ED21">
        <v>0</v>
      </c>
      <c r="EE21">
        <v>1</v>
      </c>
      <c r="EF21">
        <v>3</v>
      </c>
      <c r="EG21" t="s">
        <v>286</v>
      </c>
      <c r="EH21">
        <v>100</v>
      </c>
      <c r="EI21">
        <v>100</v>
      </c>
      <c r="EJ21">
        <v>-2.8000000000000001E-2</v>
      </c>
      <c r="EK21">
        <v>-0.1492</v>
      </c>
      <c r="EL21">
        <v>3.6952380952413898E-2</v>
      </c>
      <c r="EM21">
        <v>0</v>
      </c>
      <c r="EN21">
        <v>0</v>
      </c>
      <c r="EO21">
        <v>0</v>
      </c>
      <c r="EP21">
        <v>-0.1492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2.7</v>
      </c>
      <c r="EY21">
        <v>2.8</v>
      </c>
      <c r="EZ21">
        <v>2</v>
      </c>
      <c r="FA21">
        <v>498.71600000000001</v>
      </c>
      <c r="FB21">
        <v>506.495</v>
      </c>
      <c r="FC21">
        <v>21.965599999999998</v>
      </c>
      <c r="FD21">
        <v>25.667999999999999</v>
      </c>
      <c r="FE21">
        <v>29.9999</v>
      </c>
      <c r="FF21">
        <v>25.657699999999998</v>
      </c>
      <c r="FG21">
        <v>25.6327</v>
      </c>
      <c r="FH21">
        <v>20.788</v>
      </c>
      <c r="FI21">
        <v>80.595100000000002</v>
      </c>
      <c r="FJ21">
        <v>20.691299999999998</v>
      </c>
      <c r="FK21">
        <v>21.97</v>
      </c>
      <c r="FL21">
        <v>400</v>
      </c>
      <c r="FM21">
        <v>12.2622</v>
      </c>
      <c r="FN21">
        <v>102.711</v>
      </c>
      <c r="FO21">
        <v>102.11499999999999</v>
      </c>
    </row>
    <row r="22" spans="1:171" x14ac:dyDescent="0.35">
      <c r="A22">
        <v>5</v>
      </c>
      <c r="B22">
        <v>1599583203.5</v>
      </c>
      <c r="C22">
        <v>3026</v>
      </c>
      <c r="D22" t="s">
        <v>304</v>
      </c>
      <c r="E22" t="s">
        <v>305</v>
      </c>
      <c r="F22">
        <v>1599583203.5</v>
      </c>
      <c r="G22">
        <f t="shared" si="0"/>
        <v>2.7584514972322427E-3</v>
      </c>
      <c r="H22">
        <f t="shared" si="1"/>
        <v>14.984764170986148</v>
      </c>
      <c r="I22">
        <f t="shared" si="2"/>
        <v>380.73399999999998</v>
      </c>
      <c r="J22">
        <f t="shared" si="3"/>
        <v>270.2100923048713</v>
      </c>
      <c r="K22">
        <f t="shared" si="4"/>
        <v>27.66257905042</v>
      </c>
      <c r="L22">
        <f t="shared" si="5"/>
        <v>38.977390823358</v>
      </c>
      <c r="M22">
        <f t="shared" si="6"/>
        <v>0.23869762294522934</v>
      </c>
      <c r="N22">
        <f t="shared" si="7"/>
        <v>2.9668135486736356</v>
      </c>
      <c r="O22">
        <f t="shared" si="8"/>
        <v>0.22851862560856756</v>
      </c>
      <c r="P22">
        <f t="shared" si="9"/>
        <v>0.14370251066233874</v>
      </c>
      <c r="Q22">
        <f t="shared" si="10"/>
        <v>113.94488557619466</v>
      </c>
      <c r="R22">
        <f t="shared" si="11"/>
        <v>23.72650951205344</v>
      </c>
      <c r="S22">
        <f t="shared" si="12"/>
        <v>23.052299999999999</v>
      </c>
      <c r="T22">
        <f t="shared" si="13"/>
        <v>2.828659939492177</v>
      </c>
      <c r="U22">
        <f t="shared" si="14"/>
        <v>54.830237885768199</v>
      </c>
      <c r="V22">
        <f t="shared" si="15"/>
        <v>1.6197462851465998</v>
      </c>
      <c r="W22">
        <f t="shared" si="16"/>
        <v>2.9541113582639098</v>
      </c>
      <c r="X22">
        <f t="shared" si="17"/>
        <v>1.2089136543455772</v>
      </c>
      <c r="Y22">
        <f t="shared" si="18"/>
        <v>-121.6477110279419</v>
      </c>
      <c r="Z22">
        <f t="shared" si="19"/>
        <v>115.03377598435824</v>
      </c>
      <c r="AA22">
        <f t="shared" si="20"/>
        <v>8.0711213072449475</v>
      </c>
      <c r="AB22">
        <f t="shared" si="21"/>
        <v>115.40207183985596</v>
      </c>
      <c r="AC22">
        <v>1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54599.11026104528</v>
      </c>
      <c r="AH22" t="s">
        <v>284</v>
      </c>
      <c r="AI22">
        <v>10319.700000000001</v>
      </c>
      <c r="AJ22">
        <v>137.90961538461499</v>
      </c>
      <c r="AK22">
        <v>509.42</v>
      </c>
      <c r="AL22">
        <f t="shared" si="25"/>
        <v>371.51038461538502</v>
      </c>
      <c r="AM22">
        <f t="shared" si="26"/>
        <v>0.72928111306070631</v>
      </c>
      <c r="AN22">
        <v>-0.33835075618061</v>
      </c>
      <c r="AO22" t="s">
        <v>306</v>
      </c>
      <c r="AP22">
        <v>10464</v>
      </c>
      <c r="AQ22">
        <v>780.82244000000003</v>
      </c>
      <c r="AR22">
        <v>1445.4</v>
      </c>
      <c r="AS22">
        <f t="shared" si="27"/>
        <v>0.45978798948387989</v>
      </c>
      <c r="AT22">
        <v>0.5</v>
      </c>
      <c r="AU22">
        <f t="shared" si="28"/>
        <v>589.18158366680746</v>
      </c>
      <c r="AV22">
        <f t="shared" si="29"/>
        <v>14.984764170986148</v>
      </c>
      <c r="AW22">
        <f t="shared" si="30"/>
        <v>135.44930789754488</v>
      </c>
      <c r="AX22">
        <f t="shared" si="31"/>
        <v>0.60255292652552928</v>
      </c>
      <c r="AY22">
        <f t="shared" si="32"/>
        <v>2.6007457381478929E-2</v>
      </c>
      <c r="AZ22">
        <f t="shared" si="33"/>
        <v>-0.64755776947557764</v>
      </c>
      <c r="BA22" t="s">
        <v>307</v>
      </c>
      <c r="BB22">
        <v>574.47</v>
      </c>
      <c r="BC22">
        <f t="shared" si="34"/>
        <v>870.93000000000006</v>
      </c>
      <c r="BD22">
        <f t="shared" si="35"/>
        <v>0.76306656103245962</v>
      </c>
      <c r="BE22">
        <f t="shared" si="36"/>
        <v>14.388624135280551</v>
      </c>
      <c r="BF22">
        <f t="shared" si="37"/>
        <v>0.50828485457313244</v>
      </c>
      <c r="BG22">
        <f t="shared" si="38"/>
        <v>-2.5193912169346104</v>
      </c>
      <c r="BH22">
        <f t="shared" si="39"/>
        <v>0.5614065693556618</v>
      </c>
      <c r="BI22">
        <f t="shared" si="40"/>
        <v>0.4385934306443382</v>
      </c>
      <c r="BJ22">
        <f t="shared" si="41"/>
        <v>699.99199999999996</v>
      </c>
      <c r="BK22">
        <f t="shared" si="42"/>
        <v>589.18158366680746</v>
      </c>
      <c r="BL22">
        <f t="shared" si="43"/>
        <v>0.84169759606796568</v>
      </c>
      <c r="BM22">
        <f t="shared" si="44"/>
        <v>0.19339519213593157</v>
      </c>
      <c r="BN22">
        <v>6</v>
      </c>
      <c r="BO22">
        <v>0.5</v>
      </c>
      <c r="BP22" t="s">
        <v>285</v>
      </c>
      <c r="BQ22">
        <v>1599583203.5</v>
      </c>
      <c r="BR22">
        <v>380.73399999999998</v>
      </c>
      <c r="BS22">
        <v>399.97500000000002</v>
      </c>
      <c r="BT22">
        <v>15.8218</v>
      </c>
      <c r="BU22">
        <v>12.5642</v>
      </c>
      <c r="BV22">
        <v>380.62299999999999</v>
      </c>
      <c r="BW22">
        <v>15.9701</v>
      </c>
      <c r="BX22">
        <v>500.02600000000001</v>
      </c>
      <c r="BY22">
        <v>102.274</v>
      </c>
      <c r="BZ22">
        <v>0.100337</v>
      </c>
      <c r="CA22">
        <v>23.7715</v>
      </c>
      <c r="CB22">
        <v>23.052299999999999</v>
      </c>
      <c r="CC22">
        <v>999.9</v>
      </c>
      <c r="CD22">
        <v>0</v>
      </c>
      <c r="CE22">
        <v>0</v>
      </c>
      <c r="CF22">
        <v>9986.8799999999992</v>
      </c>
      <c r="CG22">
        <v>0</v>
      </c>
      <c r="CH22">
        <v>1.5289399999999999E-3</v>
      </c>
      <c r="CI22">
        <v>699.99199999999996</v>
      </c>
      <c r="CJ22">
        <v>0.94299999999999995</v>
      </c>
      <c r="CK22">
        <v>5.7000099999999998E-2</v>
      </c>
      <c r="CL22">
        <v>0</v>
      </c>
      <c r="CM22">
        <v>781.66499999999996</v>
      </c>
      <c r="CN22">
        <v>4.9998399999999998</v>
      </c>
      <c r="CO22">
        <v>5374.58</v>
      </c>
      <c r="CP22">
        <v>6460.51</v>
      </c>
      <c r="CQ22">
        <v>38.5</v>
      </c>
      <c r="CR22">
        <v>41.561999999999998</v>
      </c>
      <c r="CS22">
        <v>40.125</v>
      </c>
      <c r="CT22">
        <v>40.875</v>
      </c>
      <c r="CU22">
        <v>40.061999999999998</v>
      </c>
      <c r="CV22">
        <v>655.38</v>
      </c>
      <c r="CW22">
        <v>39.61</v>
      </c>
      <c r="CX22">
        <v>0</v>
      </c>
      <c r="CY22">
        <v>149.39999985694899</v>
      </c>
      <c r="CZ22">
        <v>0</v>
      </c>
      <c r="DA22">
        <v>780.82244000000003</v>
      </c>
      <c r="DB22">
        <v>8.1902307719889205</v>
      </c>
      <c r="DC22">
        <v>52.100769330050902</v>
      </c>
      <c r="DD22">
        <v>5368.6232</v>
      </c>
      <c r="DE22">
        <v>15</v>
      </c>
      <c r="DF22">
        <v>1599583158.5</v>
      </c>
      <c r="DG22" t="s">
        <v>308</v>
      </c>
      <c r="DH22">
        <v>1599583143.5</v>
      </c>
      <c r="DI22">
        <v>1599583158.5</v>
      </c>
      <c r="DJ22">
        <v>7</v>
      </c>
      <c r="DK22">
        <v>0.13900000000000001</v>
      </c>
      <c r="DL22">
        <v>1E-3</v>
      </c>
      <c r="DM22">
        <v>0.111</v>
      </c>
      <c r="DN22">
        <v>-0.14799999999999999</v>
      </c>
      <c r="DO22">
        <v>400</v>
      </c>
      <c r="DP22">
        <v>12</v>
      </c>
      <c r="DQ22">
        <v>0.05</v>
      </c>
      <c r="DR22">
        <v>0.02</v>
      </c>
      <c r="DS22">
        <v>-19.2872219512195</v>
      </c>
      <c r="DT22">
        <v>0.34297212543550898</v>
      </c>
      <c r="DU22">
        <v>4.9556444842835903E-2</v>
      </c>
      <c r="DV22">
        <v>1</v>
      </c>
      <c r="DW22">
        <v>780.23188571428602</v>
      </c>
      <c r="DX22">
        <v>8.5998904109597003</v>
      </c>
      <c r="DY22">
        <v>0.89397001456356395</v>
      </c>
      <c r="DZ22">
        <v>0</v>
      </c>
      <c r="EA22">
        <v>3.2729653658536599</v>
      </c>
      <c r="EB22">
        <v>-0.32983567944250303</v>
      </c>
      <c r="EC22">
        <v>3.8973969618105099E-2</v>
      </c>
      <c r="ED22">
        <v>0</v>
      </c>
      <c r="EE22">
        <v>1</v>
      </c>
      <c r="EF22">
        <v>3</v>
      </c>
      <c r="EG22" t="s">
        <v>286</v>
      </c>
      <c r="EH22">
        <v>100</v>
      </c>
      <c r="EI22">
        <v>100</v>
      </c>
      <c r="EJ22">
        <v>0.111</v>
      </c>
      <c r="EK22">
        <v>-0.14829999999999999</v>
      </c>
      <c r="EL22">
        <v>0.11100000000004701</v>
      </c>
      <c r="EM22">
        <v>0</v>
      </c>
      <c r="EN22">
        <v>0</v>
      </c>
      <c r="EO22">
        <v>0</v>
      </c>
      <c r="EP22">
        <v>-0.14832500000000001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</v>
      </c>
      <c r="EY22">
        <v>0.8</v>
      </c>
      <c r="EZ22">
        <v>2</v>
      </c>
      <c r="FA22">
        <v>498.68599999999998</v>
      </c>
      <c r="FB22">
        <v>505.43900000000002</v>
      </c>
      <c r="FC22">
        <v>22.097000000000001</v>
      </c>
      <c r="FD22">
        <v>25.7057</v>
      </c>
      <c r="FE22">
        <v>29.9998</v>
      </c>
      <c r="FF22">
        <v>25.6981</v>
      </c>
      <c r="FG22">
        <v>25.671399999999998</v>
      </c>
      <c r="FH22">
        <v>20.798999999999999</v>
      </c>
      <c r="FI22">
        <v>73.529300000000006</v>
      </c>
      <c r="FJ22">
        <v>20.072600000000001</v>
      </c>
      <c r="FK22">
        <v>22.0943</v>
      </c>
      <c r="FL22">
        <v>400</v>
      </c>
      <c r="FM22">
        <v>12.726599999999999</v>
      </c>
      <c r="FN22">
        <v>102.703</v>
      </c>
      <c r="FO22">
        <v>102.116</v>
      </c>
    </row>
    <row r="23" spans="1:171" x14ac:dyDescent="0.35">
      <c r="A23">
        <v>6</v>
      </c>
      <c r="B23">
        <v>1599583324</v>
      </c>
      <c r="C23">
        <v>3146.5</v>
      </c>
      <c r="D23" t="s">
        <v>309</v>
      </c>
      <c r="E23" t="s">
        <v>310</v>
      </c>
      <c r="F23">
        <v>1599583324</v>
      </c>
      <c r="G23">
        <f t="shared" si="0"/>
        <v>2.8110586827216019E-3</v>
      </c>
      <c r="H23">
        <f t="shared" si="1"/>
        <v>13.803827650350861</v>
      </c>
      <c r="I23">
        <f t="shared" si="2"/>
        <v>382.09399999999999</v>
      </c>
      <c r="J23">
        <f t="shared" si="3"/>
        <v>280.8064147323837</v>
      </c>
      <c r="K23">
        <f t="shared" si="4"/>
        <v>28.747211934111775</v>
      </c>
      <c r="L23">
        <f t="shared" si="5"/>
        <v>39.1164041149868</v>
      </c>
      <c r="M23">
        <f t="shared" si="6"/>
        <v>0.24175997127174456</v>
      </c>
      <c r="N23">
        <f t="shared" si="7"/>
        <v>2.9693440123703185</v>
      </c>
      <c r="O23">
        <f t="shared" si="8"/>
        <v>0.23133273639144569</v>
      </c>
      <c r="P23">
        <f t="shared" si="9"/>
        <v>0.14548232732297864</v>
      </c>
      <c r="Q23">
        <f t="shared" si="10"/>
        <v>90.012663759860615</v>
      </c>
      <c r="R23">
        <f t="shared" si="11"/>
        <v>23.576134535904668</v>
      </c>
      <c r="S23">
        <f t="shared" si="12"/>
        <v>23.015000000000001</v>
      </c>
      <c r="T23">
        <f t="shared" si="13"/>
        <v>2.8222827348993973</v>
      </c>
      <c r="U23">
        <f t="shared" si="14"/>
        <v>54.327991695595955</v>
      </c>
      <c r="V23">
        <f t="shared" si="15"/>
        <v>1.6051797985871201</v>
      </c>
      <c r="W23">
        <f t="shared" si="16"/>
        <v>2.9546091222754374</v>
      </c>
      <c r="X23">
        <f t="shared" si="17"/>
        <v>1.2171029363122772</v>
      </c>
      <c r="Y23">
        <f t="shared" si="18"/>
        <v>-123.96768790802264</v>
      </c>
      <c r="Z23">
        <f t="shared" si="19"/>
        <v>121.55123024805407</v>
      </c>
      <c r="AA23">
        <f t="shared" si="20"/>
        <v>8.5196517788854909</v>
      </c>
      <c r="AB23">
        <f t="shared" si="21"/>
        <v>96.115857878777533</v>
      </c>
      <c r="AC23">
        <v>1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54673.692245135193</v>
      </c>
      <c r="AH23" t="s">
        <v>284</v>
      </c>
      <c r="AI23">
        <v>10319.700000000001</v>
      </c>
      <c r="AJ23">
        <v>137.90961538461499</v>
      </c>
      <c r="AK23">
        <v>509.42</v>
      </c>
      <c r="AL23">
        <f t="shared" si="25"/>
        <v>371.51038461538502</v>
      </c>
      <c r="AM23">
        <f t="shared" si="26"/>
        <v>0.72928111306070631</v>
      </c>
      <c r="AN23">
        <v>-0.33835075618061</v>
      </c>
      <c r="AO23" t="s">
        <v>311</v>
      </c>
      <c r="AP23">
        <v>10468.6</v>
      </c>
      <c r="AQ23">
        <v>804.50591999999995</v>
      </c>
      <c r="AR23">
        <v>1688.73</v>
      </c>
      <c r="AS23">
        <f t="shared" si="27"/>
        <v>0.52360299159723578</v>
      </c>
      <c r="AT23">
        <v>0.5</v>
      </c>
      <c r="AU23">
        <f t="shared" si="28"/>
        <v>463.17154732779744</v>
      </c>
      <c r="AV23">
        <f t="shared" si="29"/>
        <v>13.803827650350861</v>
      </c>
      <c r="AW23">
        <f t="shared" si="30"/>
        <v>121.2590039017777</v>
      </c>
      <c r="AX23">
        <f t="shared" si="31"/>
        <v>0.64236438033314969</v>
      </c>
      <c r="AY23">
        <f t="shared" si="32"/>
        <v>3.0533348795112231E-2</v>
      </c>
      <c r="AZ23">
        <f t="shared" si="33"/>
        <v>-0.69834135711451795</v>
      </c>
      <c r="BA23" t="s">
        <v>312</v>
      </c>
      <c r="BB23">
        <v>603.95000000000005</v>
      </c>
      <c r="BC23">
        <f t="shared" si="34"/>
        <v>1084.78</v>
      </c>
      <c r="BD23">
        <f t="shared" si="35"/>
        <v>0.81511834657718629</v>
      </c>
      <c r="BE23">
        <f t="shared" si="36"/>
        <v>12.47551041997249</v>
      </c>
      <c r="BF23">
        <f t="shared" si="37"/>
        <v>0.57016537103314779</v>
      </c>
      <c r="BG23">
        <f t="shared" si="38"/>
        <v>-3.1743661788106103</v>
      </c>
      <c r="BH23">
        <f t="shared" si="39"/>
        <v>0.6119168463238801</v>
      </c>
      <c r="BI23">
        <f t="shared" si="40"/>
        <v>0.3880831536761199</v>
      </c>
      <c r="BJ23">
        <f t="shared" si="41"/>
        <v>549.97400000000005</v>
      </c>
      <c r="BK23">
        <f t="shared" si="42"/>
        <v>463.17154732779744</v>
      </c>
      <c r="BL23">
        <f t="shared" si="43"/>
        <v>0.84216989771843287</v>
      </c>
      <c r="BM23">
        <f t="shared" si="44"/>
        <v>0.1943397954368655</v>
      </c>
      <c r="BN23">
        <v>6</v>
      </c>
      <c r="BO23">
        <v>0.5</v>
      </c>
      <c r="BP23" t="s">
        <v>285</v>
      </c>
      <c r="BQ23">
        <v>1599583324</v>
      </c>
      <c r="BR23">
        <v>382.09399999999999</v>
      </c>
      <c r="BS23">
        <v>399.94600000000003</v>
      </c>
      <c r="BT23">
        <v>15.679600000000001</v>
      </c>
      <c r="BU23">
        <v>12.359500000000001</v>
      </c>
      <c r="BV23">
        <v>382.02199999999999</v>
      </c>
      <c r="BW23">
        <v>15.8208</v>
      </c>
      <c r="BX23">
        <v>500.04199999999997</v>
      </c>
      <c r="BY23">
        <v>102.274</v>
      </c>
      <c r="BZ23">
        <v>9.9772200000000005E-2</v>
      </c>
      <c r="CA23">
        <v>23.7743</v>
      </c>
      <c r="CB23">
        <v>23.015000000000001</v>
      </c>
      <c r="CC23">
        <v>999.9</v>
      </c>
      <c r="CD23">
        <v>0</v>
      </c>
      <c r="CE23">
        <v>0</v>
      </c>
      <c r="CF23">
        <v>10001.200000000001</v>
      </c>
      <c r="CG23">
        <v>0</v>
      </c>
      <c r="CH23">
        <v>1.5289399999999999E-3</v>
      </c>
      <c r="CI23">
        <v>549.97400000000005</v>
      </c>
      <c r="CJ23">
        <v>0.92701299999999998</v>
      </c>
      <c r="CK23">
        <v>7.2987300000000005E-2</v>
      </c>
      <c r="CL23">
        <v>0</v>
      </c>
      <c r="CM23">
        <v>805.55799999999999</v>
      </c>
      <c r="CN23">
        <v>4.9998399999999998</v>
      </c>
      <c r="CO23">
        <v>4334.3100000000004</v>
      </c>
      <c r="CP23">
        <v>5045.8999999999996</v>
      </c>
      <c r="CQ23">
        <v>38.061999999999998</v>
      </c>
      <c r="CR23">
        <v>41.436999999999998</v>
      </c>
      <c r="CS23">
        <v>39.875</v>
      </c>
      <c r="CT23">
        <v>40.75</v>
      </c>
      <c r="CU23">
        <v>39.75</v>
      </c>
      <c r="CV23">
        <v>505.2</v>
      </c>
      <c r="CW23">
        <v>39.78</v>
      </c>
      <c r="CX23">
        <v>0</v>
      </c>
      <c r="CY23">
        <v>119.89999985694899</v>
      </c>
      <c r="CZ23">
        <v>0</v>
      </c>
      <c r="DA23">
        <v>804.50591999999995</v>
      </c>
      <c r="DB23">
        <v>8.7766923193712607</v>
      </c>
      <c r="DC23">
        <v>41.701538512535102</v>
      </c>
      <c r="DD23">
        <v>4329.7316000000001</v>
      </c>
      <c r="DE23">
        <v>15</v>
      </c>
      <c r="DF23">
        <v>1599583258</v>
      </c>
      <c r="DG23" t="s">
        <v>313</v>
      </c>
      <c r="DH23">
        <v>1599583255</v>
      </c>
      <c r="DI23">
        <v>1599583258</v>
      </c>
      <c r="DJ23">
        <v>8</v>
      </c>
      <c r="DK23">
        <v>-3.7999999999999999E-2</v>
      </c>
      <c r="DL23">
        <v>7.0000000000000001E-3</v>
      </c>
      <c r="DM23">
        <v>7.1999999999999995E-2</v>
      </c>
      <c r="DN23">
        <v>-0.14099999999999999</v>
      </c>
      <c r="DO23">
        <v>400</v>
      </c>
      <c r="DP23">
        <v>13</v>
      </c>
      <c r="DQ23">
        <v>0.09</v>
      </c>
      <c r="DR23">
        <v>0.03</v>
      </c>
      <c r="DS23">
        <v>-17.8026365853658</v>
      </c>
      <c r="DT23">
        <v>5.8373519163753398E-2</v>
      </c>
      <c r="DU23">
        <v>2.2694232168243199E-2</v>
      </c>
      <c r="DV23">
        <v>1</v>
      </c>
      <c r="DW23">
        <v>803.98365714285706</v>
      </c>
      <c r="DX23">
        <v>8.8119217221138193</v>
      </c>
      <c r="DY23">
        <v>0.89906446432967402</v>
      </c>
      <c r="DZ23">
        <v>0</v>
      </c>
      <c r="EA23">
        <v>3.3452099999999998</v>
      </c>
      <c r="EB23">
        <v>-0.13845470383274899</v>
      </c>
      <c r="EC23">
        <v>1.3701311135408401E-2</v>
      </c>
      <c r="ED23">
        <v>0</v>
      </c>
      <c r="EE23">
        <v>1</v>
      </c>
      <c r="EF23">
        <v>3</v>
      </c>
      <c r="EG23" t="s">
        <v>286</v>
      </c>
      <c r="EH23">
        <v>100</v>
      </c>
      <c r="EI23">
        <v>100</v>
      </c>
      <c r="EJ23">
        <v>7.1999999999999995E-2</v>
      </c>
      <c r="EK23">
        <v>-0.14119999999999999</v>
      </c>
      <c r="EL23">
        <v>7.2499999999934103E-2</v>
      </c>
      <c r="EM23">
        <v>0</v>
      </c>
      <c r="EN23">
        <v>0</v>
      </c>
      <c r="EO23">
        <v>0</v>
      </c>
      <c r="EP23">
        <v>-0.141180000000002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1.1000000000000001</v>
      </c>
      <c r="EZ23">
        <v>2</v>
      </c>
      <c r="FA23">
        <v>498.94600000000003</v>
      </c>
      <c r="FB23">
        <v>504.536</v>
      </c>
      <c r="FC23">
        <v>22.328299999999999</v>
      </c>
      <c r="FD23">
        <v>25.7364</v>
      </c>
      <c r="FE23">
        <v>30.000900000000001</v>
      </c>
      <c r="FF23">
        <v>25.727</v>
      </c>
      <c r="FG23">
        <v>25.700600000000001</v>
      </c>
      <c r="FH23">
        <v>20.803899999999999</v>
      </c>
      <c r="FI23">
        <v>79.354200000000006</v>
      </c>
      <c r="FJ23">
        <v>19.6142</v>
      </c>
      <c r="FK23">
        <v>22.317399999999999</v>
      </c>
      <c r="FL23">
        <v>400</v>
      </c>
      <c r="FM23">
        <v>12.4381</v>
      </c>
      <c r="FN23">
        <v>102.69199999999999</v>
      </c>
      <c r="FO23">
        <v>102.12</v>
      </c>
    </row>
    <row r="24" spans="1:171" x14ac:dyDescent="0.35">
      <c r="A24">
        <v>7</v>
      </c>
      <c r="B24">
        <v>1599583444.5</v>
      </c>
      <c r="C24">
        <v>3267</v>
      </c>
      <c r="D24" t="s">
        <v>314</v>
      </c>
      <c r="E24" t="s">
        <v>315</v>
      </c>
      <c r="F24">
        <v>1599583444.5</v>
      </c>
      <c r="G24">
        <f t="shared" si="0"/>
        <v>2.6156290185948561E-3</v>
      </c>
      <c r="H24">
        <f t="shared" si="1"/>
        <v>11.652043776886229</v>
      </c>
      <c r="I24">
        <f t="shared" si="2"/>
        <v>384.77100000000002</v>
      </c>
      <c r="J24">
        <f t="shared" si="3"/>
        <v>293.35738051015431</v>
      </c>
      <c r="K24">
        <f t="shared" si="4"/>
        <v>30.031924985720714</v>
      </c>
      <c r="L24">
        <f t="shared" si="5"/>
        <v>39.390226994069998</v>
      </c>
      <c r="M24">
        <f t="shared" si="6"/>
        <v>0.22744599176152216</v>
      </c>
      <c r="N24">
        <f t="shared" si="7"/>
        <v>2.9674574191977054</v>
      </c>
      <c r="O24">
        <f t="shared" si="8"/>
        <v>0.21818590778930094</v>
      </c>
      <c r="P24">
        <f t="shared" si="9"/>
        <v>0.1371667589803357</v>
      </c>
      <c r="Q24">
        <f t="shared" si="10"/>
        <v>66.073082769072684</v>
      </c>
      <c r="R24">
        <f t="shared" si="11"/>
        <v>23.521754553675741</v>
      </c>
      <c r="S24">
        <f t="shared" si="12"/>
        <v>23.015000000000001</v>
      </c>
      <c r="T24">
        <f t="shared" si="13"/>
        <v>2.8222827348993973</v>
      </c>
      <c r="U24">
        <f t="shared" si="14"/>
        <v>54.769748025065581</v>
      </c>
      <c r="V24">
        <f t="shared" si="15"/>
        <v>1.6216626740189999</v>
      </c>
      <c r="W24">
        <f t="shared" si="16"/>
        <v>2.9608729864465322</v>
      </c>
      <c r="X24">
        <f t="shared" si="17"/>
        <v>1.2006200608803974</v>
      </c>
      <c r="Y24">
        <f t="shared" si="18"/>
        <v>-115.34923972003315</v>
      </c>
      <c r="Z24">
        <f t="shared" si="19"/>
        <v>127.10535290291841</v>
      </c>
      <c r="AA24">
        <f t="shared" si="20"/>
        <v>8.9161994908456936</v>
      </c>
      <c r="AB24">
        <f t="shared" si="21"/>
        <v>86.745395442803641</v>
      </c>
      <c r="AC24">
        <v>1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54611.200113221123</v>
      </c>
      <c r="AH24" t="s">
        <v>284</v>
      </c>
      <c r="AI24">
        <v>10319.700000000001</v>
      </c>
      <c r="AJ24">
        <v>137.90961538461499</v>
      </c>
      <c r="AK24">
        <v>509.42</v>
      </c>
      <c r="AL24">
        <f t="shared" si="25"/>
        <v>371.51038461538502</v>
      </c>
      <c r="AM24">
        <f t="shared" si="26"/>
        <v>0.72928111306070631</v>
      </c>
      <c r="AN24">
        <v>-0.33835075618061</v>
      </c>
      <c r="AO24" t="s">
        <v>316</v>
      </c>
      <c r="AP24">
        <v>10472.6</v>
      </c>
      <c r="AQ24">
        <v>805.32403999999997</v>
      </c>
      <c r="AR24">
        <v>1943.02</v>
      </c>
      <c r="AS24">
        <f t="shared" si="27"/>
        <v>0.58552972177332197</v>
      </c>
      <c r="AT24">
        <v>0.5</v>
      </c>
      <c r="AU24">
        <f t="shared" si="28"/>
        <v>337.24097159009835</v>
      </c>
      <c r="AV24">
        <f t="shared" si="29"/>
        <v>11.652043776886229</v>
      </c>
      <c r="AW24">
        <f t="shared" si="30"/>
        <v>98.732306132857531</v>
      </c>
      <c r="AX24">
        <f t="shared" si="31"/>
        <v>0.67650358719930836</v>
      </c>
      <c r="AY24">
        <f t="shared" si="32"/>
        <v>3.5554382602243952E-2</v>
      </c>
      <c r="AZ24">
        <f t="shared" si="33"/>
        <v>-0.73782050622227247</v>
      </c>
      <c r="BA24" t="s">
        <v>317</v>
      </c>
      <c r="BB24">
        <v>628.55999999999995</v>
      </c>
      <c r="BC24">
        <f t="shared" si="34"/>
        <v>1314.46</v>
      </c>
      <c r="BD24">
        <f t="shared" si="35"/>
        <v>0.86552345449842516</v>
      </c>
      <c r="BE24">
        <f t="shared" si="36"/>
        <v>12.032902467685084</v>
      </c>
      <c r="BF24">
        <f t="shared" si="37"/>
        <v>0.63026392717939461</v>
      </c>
      <c r="BG24">
        <f t="shared" si="38"/>
        <v>-3.8588423348762335</v>
      </c>
      <c r="BH24">
        <f t="shared" si="39"/>
        <v>0.67554598588604176</v>
      </c>
      <c r="BI24">
        <f t="shared" si="40"/>
        <v>0.32445401411395824</v>
      </c>
      <c r="BJ24">
        <f t="shared" si="41"/>
        <v>400.06700000000001</v>
      </c>
      <c r="BK24">
        <f t="shared" si="42"/>
        <v>337.24097159009835</v>
      </c>
      <c r="BL24">
        <f t="shared" si="43"/>
        <v>0.84296123296872361</v>
      </c>
      <c r="BM24">
        <f t="shared" si="44"/>
        <v>0.19592246593744733</v>
      </c>
      <c r="BN24">
        <v>6</v>
      </c>
      <c r="BO24">
        <v>0.5</v>
      </c>
      <c r="BP24" t="s">
        <v>285</v>
      </c>
      <c r="BQ24">
        <v>1599583444.5</v>
      </c>
      <c r="BR24">
        <v>384.77100000000002</v>
      </c>
      <c r="BS24">
        <v>399.96</v>
      </c>
      <c r="BT24">
        <v>15.8407</v>
      </c>
      <c r="BU24">
        <v>12.751899999999999</v>
      </c>
      <c r="BV24">
        <v>384.67599999999999</v>
      </c>
      <c r="BW24">
        <v>15.979900000000001</v>
      </c>
      <c r="BX24">
        <v>500.03800000000001</v>
      </c>
      <c r="BY24">
        <v>102.273</v>
      </c>
      <c r="BZ24">
        <v>0.10017</v>
      </c>
      <c r="CA24">
        <v>23.8095</v>
      </c>
      <c r="CB24">
        <v>23.015000000000001</v>
      </c>
      <c r="CC24">
        <v>999.9</v>
      </c>
      <c r="CD24">
        <v>0</v>
      </c>
      <c r="CE24">
        <v>0</v>
      </c>
      <c r="CF24">
        <v>9990.6200000000008</v>
      </c>
      <c r="CG24">
        <v>0</v>
      </c>
      <c r="CH24">
        <v>1.5289399999999999E-3</v>
      </c>
      <c r="CI24">
        <v>400.06700000000001</v>
      </c>
      <c r="CJ24">
        <v>0.90004700000000004</v>
      </c>
      <c r="CK24">
        <v>9.9953399999999998E-2</v>
      </c>
      <c r="CL24">
        <v>0</v>
      </c>
      <c r="CM24">
        <v>806.44899999999996</v>
      </c>
      <c r="CN24">
        <v>4.9998399999999998</v>
      </c>
      <c r="CO24">
        <v>3138.53</v>
      </c>
      <c r="CP24">
        <v>3633.38</v>
      </c>
      <c r="CQ24">
        <v>37.625</v>
      </c>
      <c r="CR24">
        <v>41.186999999999998</v>
      </c>
      <c r="CS24">
        <v>39.561999999999998</v>
      </c>
      <c r="CT24">
        <v>40.561999999999998</v>
      </c>
      <c r="CU24">
        <v>39.375</v>
      </c>
      <c r="CV24">
        <v>355.58</v>
      </c>
      <c r="CW24">
        <v>39.49</v>
      </c>
      <c r="CX24">
        <v>0</v>
      </c>
      <c r="CY24">
        <v>119.90000009536701</v>
      </c>
      <c r="CZ24">
        <v>0</v>
      </c>
      <c r="DA24">
        <v>805.32403999999997</v>
      </c>
      <c r="DB24">
        <v>6.8959230566038299</v>
      </c>
      <c r="DC24">
        <v>25.149230831417199</v>
      </c>
      <c r="DD24">
        <v>3135.3368</v>
      </c>
      <c r="DE24">
        <v>15</v>
      </c>
      <c r="DF24">
        <v>1599583401</v>
      </c>
      <c r="DG24" t="s">
        <v>318</v>
      </c>
      <c r="DH24">
        <v>1599583399.5</v>
      </c>
      <c r="DI24">
        <v>1599583401</v>
      </c>
      <c r="DJ24">
        <v>9</v>
      </c>
      <c r="DK24">
        <v>2.1999999999999999E-2</v>
      </c>
      <c r="DL24">
        <v>2E-3</v>
      </c>
      <c r="DM24">
        <v>9.4E-2</v>
      </c>
      <c r="DN24">
        <v>-0.13900000000000001</v>
      </c>
      <c r="DO24">
        <v>400</v>
      </c>
      <c r="DP24">
        <v>13</v>
      </c>
      <c r="DQ24">
        <v>0.09</v>
      </c>
      <c r="DR24">
        <v>0.03</v>
      </c>
      <c r="DS24">
        <v>-15.2769707317073</v>
      </c>
      <c r="DT24">
        <v>0.23294216027876</v>
      </c>
      <c r="DU24">
        <v>4.6511069985240301E-2</v>
      </c>
      <c r="DV24">
        <v>1</v>
      </c>
      <c r="DW24">
        <v>804.87991428571399</v>
      </c>
      <c r="DX24">
        <v>7.0608140900201297</v>
      </c>
      <c r="DY24">
        <v>0.73257157120569005</v>
      </c>
      <c r="DZ24">
        <v>0</v>
      </c>
      <c r="EA24">
        <v>3.0948917073170699</v>
      </c>
      <c r="EB24">
        <v>-1.4494703832750099E-2</v>
      </c>
      <c r="EC24">
        <v>2.5408083046869001E-3</v>
      </c>
      <c r="ED24">
        <v>1</v>
      </c>
      <c r="EE24">
        <v>2</v>
      </c>
      <c r="EF24">
        <v>3</v>
      </c>
      <c r="EG24" t="s">
        <v>298</v>
      </c>
      <c r="EH24">
        <v>100</v>
      </c>
      <c r="EI24">
        <v>100</v>
      </c>
      <c r="EJ24">
        <v>9.5000000000000001E-2</v>
      </c>
      <c r="EK24">
        <v>-0.13919999999999999</v>
      </c>
      <c r="EL24">
        <v>9.4399999999950496E-2</v>
      </c>
      <c r="EM24">
        <v>0</v>
      </c>
      <c r="EN24">
        <v>0</v>
      </c>
      <c r="EO24">
        <v>0</v>
      </c>
      <c r="EP24">
        <v>-0.139171428571427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0.8</v>
      </c>
      <c r="EY24">
        <v>0.7</v>
      </c>
      <c r="EZ24">
        <v>2</v>
      </c>
      <c r="FA24">
        <v>498.71199999999999</v>
      </c>
      <c r="FB24">
        <v>504.35199999999998</v>
      </c>
      <c r="FC24">
        <v>22.454699999999999</v>
      </c>
      <c r="FD24">
        <v>25.765999999999998</v>
      </c>
      <c r="FE24">
        <v>29.9999</v>
      </c>
      <c r="FF24">
        <v>25.758199999999999</v>
      </c>
      <c r="FG24">
        <v>25.73</v>
      </c>
      <c r="FH24">
        <v>20.811599999999999</v>
      </c>
      <c r="FI24">
        <v>72.9148</v>
      </c>
      <c r="FJ24">
        <v>19.512499999999999</v>
      </c>
      <c r="FK24">
        <v>22.467600000000001</v>
      </c>
      <c r="FL24">
        <v>400</v>
      </c>
      <c r="FM24">
        <v>12.7441</v>
      </c>
      <c r="FN24">
        <v>102.682</v>
      </c>
      <c r="FO24">
        <v>102.121</v>
      </c>
    </row>
    <row r="25" spans="1:171" x14ac:dyDescent="0.35">
      <c r="A25">
        <v>8</v>
      </c>
      <c r="B25">
        <v>1599583565</v>
      </c>
      <c r="C25">
        <v>3387.5</v>
      </c>
      <c r="D25" t="s">
        <v>319</v>
      </c>
      <c r="E25" t="s">
        <v>320</v>
      </c>
      <c r="F25">
        <v>1599583565</v>
      </c>
      <c r="G25">
        <f t="shared" si="0"/>
        <v>2.4830654515374958E-3</v>
      </c>
      <c r="H25">
        <f t="shared" si="1"/>
        <v>8.3965852951514695</v>
      </c>
      <c r="I25">
        <f t="shared" si="2"/>
        <v>388.83499999999998</v>
      </c>
      <c r="J25">
        <f t="shared" si="3"/>
        <v>317.02859180437093</v>
      </c>
      <c r="K25">
        <f t="shared" si="4"/>
        <v>32.455480714088964</v>
      </c>
      <c r="L25">
        <f t="shared" si="5"/>
        <v>39.806588962960504</v>
      </c>
      <c r="M25">
        <f t="shared" si="6"/>
        <v>0.21368785316929739</v>
      </c>
      <c r="N25">
        <f t="shared" si="7"/>
        <v>2.9640486722543646</v>
      </c>
      <c r="O25">
        <f t="shared" si="8"/>
        <v>0.20548342423337235</v>
      </c>
      <c r="P25">
        <f t="shared" si="9"/>
        <v>0.12913802928343257</v>
      </c>
      <c r="Q25">
        <f t="shared" si="10"/>
        <v>41.276652967886221</v>
      </c>
      <c r="R25">
        <f t="shared" si="11"/>
        <v>23.419269142035713</v>
      </c>
      <c r="S25">
        <f t="shared" si="12"/>
        <v>23.012899999999998</v>
      </c>
      <c r="T25">
        <f t="shared" si="13"/>
        <v>2.821924070866185</v>
      </c>
      <c r="U25">
        <f t="shared" si="14"/>
        <v>54.402501029512209</v>
      </c>
      <c r="V25">
        <f t="shared" si="15"/>
        <v>1.61162247932775</v>
      </c>
      <c r="W25">
        <f t="shared" si="16"/>
        <v>2.9624051262891</v>
      </c>
      <c r="X25">
        <f t="shared" si="17"/>
        <v>1.210301591538435</v>
      </c>
      <c r="Y25">
        <f t="shared" si="18"/>
        <v>-109.50318641280356</v>
      </c>
      <c r="Z25">
        <f t="shared" si="19"/>
        <v>128.6691821333589</v>
      </c>
      <c r="AA25">
        <f t="shared" si="20"/>
        <v>9.0365768838421374</v>
      </c>
      <c r="AB25">
        <f t="shared" si="21"/>
        <v>69.479225572283696</v>
      </c>
      <c r="AC25">
        <v>1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54508.547504508257</v>
      </c>
      <c r="AH25" t="s">
        <v>284</v>
      </c>
      <c r="AI25">
        <v>10319.700000000001</v>
      </c>
      <c r="AJ25">
        <v>137.90961538461499</v>
      </c>
      <c r="AK25">
        <v>509.42</v>
      </c>
      <c r="AL25">
        <f t="shared" si="25"/>
        <v>371.51038461538502</v>
      </c>
      <c r="AM25">
        <f t="shared" si="26"/>
        <v>0.72928111306070631</v>
      </c>
      <c r="AN25">
        <v>-0.33835075618061</v>
      </c>
      <c r="AO25" t="s">
        <v>321</v>
      </c>
      <c r="AP25">
        <v>10461.299999999999</v>
      </c>
      <c r="AQ25">
        <v>763.78855999999996</v>
      </c>
      <c r="AR25">
        <v>2113.17</v>
      </c>
      <c r="AS25">
        <f t="shared" si="27"/>
        <v>0.63855792009161594</v>
      </c>
      <c r="AT25">
        <v>0.5</v>
      </c>
      <c r="AU25">
        <f t="shared" si="28"/>
        <v>210.72934284440504</v>
      </c>
      <c r="AV25">
        <f t="shared" si="29"/>
        <v>8.3965852951514695</v>
      </c>
      <c r="AW25">
        <f t="shared" si="30"/>
        <v>67.281445434498167</v>
      </c>
      <c r="AX25">
        <f t="shared" si="31"/>
        <v>0.69728417495989437</v>
      </c>
      <c r="AY25">
        <f t="shared" si="32"/>
        <v>4.1450971817349809E-2</v>
      </c>
      <c r="AZ25">
        <f t="shared" si="33"/>
        <v>-0.75893089529001445</v>
      </c>
      <c r="BA25" t="s">
        <v>322</v>
      </c>
      <c r="BB25">
        <v>639.69000000000005</v>
      </c>
      <c r="BC25">
        <f t="shared" si="34"/>
        <v>1473.48</v>
      </c>
      <c r="BD25">
        <f t="shared" si="35"/>
        <v>0.9157785921763445</v>
      </c>
      <c r="BE25">
        <f t="shared" si="36"/>
        <v>12.310969524833036</v>
      </c>
      <c r="BF25">
        <f t="shared" si="37"/>
        <v>0.68314104333274839</v>
      </c>
      <c r="BG25">
        <f t="shared" si="38"/>
        <v>-4.3168376078109372</v>
      </c>
      <c r="BH25">
        <f t="shared" si="39"/>
        <v>0.76698505097966618</v>
      </c>
      <c r="BI25">
        <f t="shared" si="40"/>
        <v>0.23301494902033382</v>
      </c>
      <c r="BJ25">
        <f t="shared" si="41"/>
        <v>249.994</v>
      </c>
      <c r="BK25">
        <f t="shared" si="42"/>
        <v>210.72934284440504</v>
      </c>
      <c r="BL25">
        <f t="shared" si="43"/>
        <v>0.84293760188006528</v>
      </c>
      <c r="BM25">
        <f t="shared" si="44"/>
        <v>0.19587520376013043</v>
      </c>
      <c r="BN25">
        <v>6</v>
      </c>
      <c r="BO25">
        <v>0.5</v>
      </c>
      <c r="BP25" t="s">
        <v>285</v>
      </c>
      <c r="BQ25">
        <v>1599583565</v>
      </c>
      <c r="BR25">
        <v>388.83499999999998</v>
      </c>
      <c r="BS25">
        <v>400.07</v>
      </c>
      <c r="BT25">
        <v>15.7425</v>
      </c>
      <c r="BU25">
        <v>12.8096</v>
      </c>
      <c r="BV25">
        <v>388.67599999999999</v>
      </c>
      <c r="BW25">
        <v>15.8789</v>
      </c>
      <c r="BX25">
        <v>499.97800000000001</v>
      </c>
      <c r="BY25">
        <v>102.274</v>
      </c>
      <c r="BZ25">
        <v>9.99863E-2</v>
      </c>
      <c r="CA25">
        <v>23.818100000000001</v>
      </c>
      <c r="CB25">
        <v>23.012899999999998</v>
      </c>
      <c r="CC25">
        <v>999.9</v>
      </c>
      <c r="CD25">
        <v>0</v>
      </c>
      <c r="CE25">
        <v>0</v>
      </c>
      <c r="CF25">
        <v>9971.25</v>
      </c>
      <c r="CG25">
        <v>0</v>
      </c>
      <c r="CH25">
        <v>1.56716E-3</v>
      </c>
      <c r="CI25">
        <v>249.994</v>
      </c>
      <c r="CJ25">
        <v>0.90008699999999997</v>
      </c>
      <c r="CK25">
        <v>9.9913299999999997E-2</v>
      </c>
      <c r="CL25">
        <v>0</v>
      </c>
      <c r="CM25">
        <v>764.30600000000004</v>
      </c>
      <c r="CN25">
        <v>4.9998399999999998</v>
      </c>
      <c r="CO25">
        <v>1850.22</v>
      </c>
      <c r="CP25">
        <v>2253.1999999999998</v>
      </c>
      <c r="CQ25">
        <v>37.125</v>
      </c>
      <c r="CR25">
        <v>40.936999999999998</v>
      </c>
      <c r="CS25">
        <v>39.186999999999998</v>
      </c>
      <c r="CT25">
        <v>40.375</v>
      </c>
      <c r="CU25">
        <v>39</v>
      </c>
      <c r="CV25">
        <v>220.52</v>
      </c>
      <c r="CW25">
        <v>24.48</v>
      </c>
      <c r="CX25">
        <v>0</v>
      </c>
      <c r="CY25">
        <v>119.89999985694899</v>
      </c>
      <c r="CZ25">
        <v>0</v>
      </c>
      <c r="DA25">
        <v>763.78855999999996</v>
      </c>
      <c r="DB25">
        <v>2.2657692228883999</v>
      </c>
      <c r="DC25">
        <v>4.4738461654396202</v>
      </c>
      <c r="DD25">
        <v>1850.0196000000001</v>
      </c>
      <c r="DE25">
        <v>15</v>
      </c>
      <c r="DF25">
        <v>1599583502</v>
      </c>
      <c r="DG25" t="s">
        <v>323</v>
      </c>
      <c r="DH25">
        <v>1599583492.5</v>
      </c>
      <c r="DI25">
        <v>1599583502</v>
      </c>
      <c r="DJ25">
        <v>10</v>
      </c>
      <c r="DK25">
        <v>6.5000000000000002E-2</v>
      </c>
      <c r="DL25">
        <v>3.0000000000000001E-3</v>
      </c>
      <c r="DM25">
        <v>0.159</v>
      </c>
      <c r="DN25">
        <v>-0.13600000000000001</v>
      </c>
      <c r="DO25">
        <v>400</v>
      </c>
      <c r="DP25">
        <v>13</v>
      </c>
      <c r="DQ25">
        <v>0.18</v>
      </c>
      <c r="DR25">
        <v>0.03</v>
      </c>
      <c r="DS25">
        <v>-11.1711243902439</v>
      </c>
      <c r="DT25">
        <v>-0.29185714285713099</v>
      </c>
      <c r="DU25">
        <v>5.0367008077480402E-2</v>
      </c>
      <c r="DV25">
        <v>1</v>
      </c>
      <c r="DW25">
        <v>763.65054285714302</v>
      </c>
      <c r="DX25">
        <v>2.0325322896281302</v>
      </c>
      <c r="DY25">
        <v>0.26810353467665698</v>
      </c>
      <c r="DZ25">
        <v>0</v>
      </c>
      <c r="EA25">
        <v>2.9530697560975598</v>
      </c>
      <c r="EB25">
        <v>-8.6610731707315106E-2</v>
      </c>
      <c r="EC25">
        <v>9.7336468206071607E-3</v>
      </c>
      <c r="ED25">
        <v>1</v>
      </c>
      <c r="EE25">
        <v>2</v>
      </c>
      <c r="EF25">
        <v>3</v>
      </c>
      <c r="EG25" t="s">
        <v>298</v>
      </c>
      <c r="EH25">
        <v>100</v>
      </c>
      <c r="EI25">
        <v>100</v>
      </c>
      <c r="EJ25">
        <v>0.159</v>
      </c>
      <c r="EK25">
        <v>-0.13639999999999999</v>
      </c>
      <c r="EL25">
        <v>0.159047619047612</v>
      </c>
      <c r="EM25">
        <v>0</v>
      </c>
      <c r="EN25">
        <v>0</v>
      </c>
      <c r="EO25">
        <v>0</v>
      </c>
      <c r="EP25">
        <v>-0.13636500000000101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1.1000000000000001</v>
      </c>
      <c r="EZ25">
        <v>2</v>
      </c>
      <c r="FA25">
        <v>498.779</v>
      </c>
      <c r="FB25">
        <v>503.91899999999998</v>
      </c>
      <c r="FC25">
        <v>22.587399999999999</v>
      </c>
      <c r="FD25">
        <v>25.791699999999999</v>
      </c>
      <c r="FE25">
        <v>29.9999</v>
      </c>
      <c r="FF25">
        <v>25.782499999999999</v>
      </c>
      <c r="FG25">
        <v>25.757200000000001</v>
      </c>
      <c r="FH25">
        <v>20.812100000000001</v>
      </c>
      <c r="FI25">
        <v>72.904200000000003</v>
      </c>
      <c r="FJ25">
        <v>19.3828</v>
      </c>
      <c r="FK25">
        <v>22.6052</v>
      </c>
      <c r="FL25">
        <v>400</v>
      </c>
      <c r="FM25">
        <v>12.7829</v>
      </c>
      <c r="FN25">
        <v>102.67400000000001</v>
      </c>
      <c r="FO25">
        <v>102.125</v>
      </c>
    </row>
    <row r="26" spans="1:171" x14ac:dyDescent="0.35">
      <c r="A26">
        <v>9</v>
      </c>
      <c r="B26">
        <v>1599583685.5</v>
      </c>
      <c r="C26">
        <v>3508</v>
      </c>
      <c r="D26" t="s">
        <v>324</v>
      </c>
      <c r="E26" t="s">
        <v>325</v>
      </c>
      <c r="F26">
        <v>1599583685.5</v>
      </c>
      <c r="G26">
        <f t="shared" si="0"/>
        <v>2.2064008521237351E-3</v>
      </c>
      <c r="H26">
        <f t="shared" si="1"/>
        <v>5.1985333933880344</v>
      </c>
      <c r="I26">
        <f t="shared" si="2"/>
        <v>392.68</v>
      </c>
      <c r="J26">
        <f t="shared" si="3"/>
        <v>340.23476603331125</v>
      </c>
      <c r="K26">
        <f t="shared" si="4"/>
        <v>34.830876839092255</v>
      </c>
      <c r="L26">
        <f t="shared" si="5"/>
        <v>40.199856342239997</v>
      </c>
      <c r="M26">
        <f t="shared" si="6"/>
        <v>0.18879931743761336</v>
      </c>
      <c r="N26">
        <f t="shared" si="7"/>
        <v>2.9665735100674686</v>
      </c>
      <c r="O26">
        <f t="shared" si="8"/>
        <v>0.18236906967540054</v>
      </c>
      <c r="P26">
        <f t="shared" si="9"/>
        <v>0.11454015591499664</v>
      </c>
      <c r="Q26">
        <f t="shared" si="10"/>
        <v>24.793079331179371</v>
      </c>
      <c r="R26">
        <f t="shared" si="11"/>
        <v>23.389469599413943</v>
      </c>
      <c r="S26">
        <f t="shared" si="12"/>
        <v>23.0137</v>
      </c>
      <c r="T26">
        <f t="shared" si="13"/>
        <v>2.8220607000816123</v>
      </c>
      <c r="U26">
        <f t="shared" si="14"/>
        <v>54.37480386183087</v>
      </c>
      <c r="V26">
        <f t="shared" si="15"/>
        <v>1.6103078850263999</v>
      </c>
      <c r="W26">
        <f t="shared" si="16"/>
        <v>2.9614964480943669</v>
      </c>
      <c r="X26">
        <f t="shared" si="17"/>
        <v>1.2117528150552124</v>
      </c>
      <c r="Y26">
        <f t="shared" si="18"/>
        <v>-97.302277578656714</v>
      </c>
      <c r="Z26">
        <f t="shared" si="19"/>
        <v>127.83517512205339</v>
      </c>
      <c r="AA26">
        <f t="shared" si="20"/>
        <v>8.9701670876558914</v>
      </c>
      <c r="AB26">
        <f t="shared" si="21"/>
        <v>64.296143962231938</v>
      </c>
      <c r="AC26">
        <v>1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54584.334225618593</v>
      </c>
      <c r="AH26" t="s">
        <v>284</v>
      </c>
      <c r="AI26">
        <v>10319.700000000001</v>
      </c>
      <c r="AJ26">
        <v>137.90961538461499</v>
      </c>
      <c r="AK26">
        <v>509.42</v>
      </c>
      <c r="AL26">
        <f t="shared" si="25"/>
        <v>371.51038461538502</v>
      </c>
      <c r="AM26">
        <f t="shared" si="26"/>
        <v>0.72928111306070631</v>
      </c>
      <c r="AN26">
        <v>-0.33835075618061</v>
      </c>
      <c r="AO26" t="s">
        <v>326</v>
      </c>
      <c r="AP26">
        <v>10454</v>
      </c>
      <c r="AQ26">
        <v>721.93768</v>
      </c>
      <c r="AR26">
        <v>2200.19</v>
      </c>
      <c r="AS26">
        <f t="shared" si="27"/>
        <v>0.67187484717228974</v>
      </c>
      <c r="AT26">
        <v>0.5</v>
      </c>
      <c r="AU26">
        <f t="shared" si="28"/>
        <v>126.61708593621188</v>
      </c>
      <c r="AV26">
        <f t="shared" si="29"/>
        <v>5.1985333933880344</v>
      </c>
      <c r="AW26">
        <f t="shared" si="30"/>
        <v>42.535417631396513</v>
      </c>
      <c r="AX26">
        <f t="shared" si="31"/>
        <v>0.71033865257091433</v>
      </c>
      <c r="AY26">
        <f t="shared" si="32"/>
        <v>4.3729360130417609E-2</v>
      </c>
      <c r="AZ26">
        <f t="shared" si="33"/>
        <v>-0.76846545071107497</v>
      </c>
      <c r="BA26" t="s">
        <v>327</v>
      </c>
      <c r="BB26">
        <v>637.30999999999995</v>
      </c>
      <c r="BC26">
        <f t="shared" si="34"/>
        <v>1562.88</v>
      </c>
      <c r="BD26">
        <f t="shared" si="35"/>
        <v>0.94585145372645374</v>
      </c>
      <c r="BE26">
        <f t="shared" si="36"/>
        <v>13.220501993901015</v>
      </c>
      <c r="BF26">
        <f t="shared" si="37"/>
        <v>0.71680472307634047</v>
      </c>
      <c r="BG26">
        <f t="shared" si="38"/>
        <v>-4.5510706295610284</v>
      </c>
      <c r="BH26">
        <f t="shared" si="39"/>
        <v>0.83497593583757279</v>
      </c>
      <c r="BI26">
        <f t="shared" si="40"/>
        <v>0.16502406416242721</v>
      </c>
      <c r="BJ26">
        <f t="shared" si="41"/>
        <v>150.215</v>
      </c>
      <c r="BK26">
        <f t="shared" si="42"/>
        <v>126.61708593621188</v>
      </c>
      <c r="BL26">
        <f t="shared" si="43"/>
        <v>0.84290574134548402</v>
      </c>
      <c r="BM26">
        <f t="shared" si="44"/>
        <v>0.1958114826909681</v>
      </c>
      <c r="BN26">
        <v>6</v>
      </c>
      <c r="BO26">
        <v>0.5</v>
      </c>
      <c r="BP26" t="s">
        <v>285</v>
      </c>
      <c r="BQ26">
        <v>1599583685.5</v>
      </c>
      <c r="BR26">
        <v>392.68</v>
      </c>
      <c r="BS26">
        <v>399.95699999999999</v>
      </c>
      <c r="BT26">
        <v>15.729799999999999</v>
      </c>
      <c r="BU26">
        <v>13.1241</v>
      </c>
      <c r="BV26">
        <v>392.49400000000003</v>
      </c>
      <c r="BW26">
        <v>15.866199999999999</v>
      </c>
      <c r="BX26">
        <v>500.06400000000002</v>
      </c>
      <c r="BY26">
        <v>102.273</v>
      </c>
      <c r="BZ26">
        <v>0.100068</v>
      </c>
      <c r="CA26">
        <v>23.812999999999999</v>
      </c>
      <c r="CB26">
        <v>23.0137</v>
      </c>
      <c r="CC26">
        <v>999.9</v>
      </c>
      <c r="CD26">
        <v>0</v>
      </c>
      <c r="CE26">
        <v>0</v>
      </c>
      <c r="CF26">
        <v>9985.6200000000008</v>
      </c>
      <c r="CG26">
        <v>0</v>
      </c>
      <c r="CH26">
        <v>1.5289399999999999E-3</v>
      </c>
      <c r="CI26">
        <v>150.215</v>
      </c>
      <c r="CJ26">
        <v>0.89981299999999997</v>
      </c>
      <c r="CK26">
        <v>0.100187</v>
      </c>
      <c r="CL26">
        <v>0</v>
      </c>
      <c r="CM26">
        <v>721.93200000000002</v>
      </c>
      <c r="CN26">
        <v>4.9998399999999998</v>
      </c>
      <c r="CO26">
        <v>1039.8499999999999</v>
      </c>
      <c r="CP26">
        <v>1335.45</v>
      </c>
      <c r="CQ26">
        <v>36.625</v>
      </c>
      <c r="CR26">
        <v>40.625</v>
      </c>
      <c r="CS26">
        <v>38.811999999999998</v>
      </c>
      <c r="CT26">
        <v>40.125</v>
      </c>
      <c r="CU26">
        <v>38.625</v>
      </c>
      <c r="CV26">
        <v>130.66999999999999</v>
      </c>
      <c r="CW26">
        <v>14.55</v>
      </c>
      <c r="CX26">
        <v>0</v>
      </c>
      <c r="CY26">
        <v>119.89999985694899</v>
      </c>
      <c r="CZ26">
        <v>0</v>
      </c>
      <c r="DA26">
        <v>721.93768</v>
      </c>
      <c r="DB26">
        <v>2.4965384620118498</v>
      </c>
      <c r="DC26">
        <v>-2.39000008971056</v>
      </c>
      <c r="DD26">
        <v>1038.2136</v>
      </c>
      <c r="DE26">
        <v>15</v>
      </c>
      <c r="DF26">
        <v>1599583721</v>
      </c>
      <c r="DG26" t="s">
        <v>328</v>
      </c>
      <c r="DH26">
        <v>1599583721</v>
      </c>
      <c r="DI26">
        <v>1599583502</v>
      </c>
      <c r="DJ26">
        <v>11</v>
      </c>
      <c r="DK26">
        <v>2.7E-2</v>
      </c>
      <c r="DL26">
        <v>3.0000000000000001E-3</v>
      </c>
      <c r="DM26">
        <v>0.186</v>
      </c>
      <c r="DN26">
        <v>-0.13600000000000001</v>
      </c>
      <c r="DO26">
        <v>393</v>
      </c>
      <c r="DP26">
        <v>13</v>
      </c>
      <c r="DQ26">
        <v>0.14000000000000001</v>
      </c>
      <c r="DR26">
        <v>0.03</v>
      </c>
      <c r="DS26">
        <v>-7.29317536585366</v>
      </c>
      <c r="DT26">
        <v>-0.17848139372822799</v>
      </c>
      <c r="DU26">
        <v>2.5855119141898399E-2</v>
      </c>
      <c r="DV26">
        <v>1</v>
      </c>
      <c r="DW26">
        <v>721.77957142857099</v>
      </c>
      <c r="DX26">
        <v>2.7520861056760899</v>
      </c>
      <c r="DY26">
        <v>0.33662580205957099</v>
      </c>
      <c r="DZ26">
        <v>0</v>
      </c>
      <c r="EA26">
        <v>2.6423780487804902</v>
      </c>
      <c r="EB26">
        <v>-0.13951149825784101</v>
      </c>
      <c r="EC26">
        <v>1.42223940936017E-2</v>
      </c>
      <c r="ED26">
        <v>0</v>
      </c>
      <c r="EE26">
        <v>1</v>
      </c>
      <c r="EF26">
        <v>3</v>
      </c>
      <c r="EG26" t="s">
        <v>286</v>
      </c>
      <c r="EH26">
        <v>100</v>
      </c>
      <c r="EI26">
        <v>100</v>
      </c>
      <c r="EJ26">
        <v>0.186</v>
      </c>
      <c r="EK26">
        <v>-0.13639999999999999</v>
      </c>
      <c r="EL26">
        <v>0.159047619047612</v>
      </c>
      <c r="EM26">
        <v>0</v>
      </c>
      <c r="EN26">
        <v>0</v>
      </c>
      <c r="EO26">
        <v>0</v>
      </c>
      <c r="EP26">
        <v>-0.13636500000000101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3.2</v>
      </c>
      <c r="EY26">
        <v>3.1</v>
      </c>
      <c r="EZ26">
        <v>2</v>
      </c>
      <c r="FA26">
        <v>498.81599999999997</v>
      </c>
      <c r="FB26">
        <v>503.70499999999998</v>
      </c>
      <c r="FC26">
        <v>22.693200000000001</v>
      </c>
      <c r="FD26">
        <v>25.817499999999999</v>
      </c>
      <c r="FE26">
        <v>30</v>
      </c>
      <c r="FF26">
        <v>25.808499999999999</v>
      </c>
      <c r="FG26">
        <v>25.7834</v>
      </c>
      <c r="FH26">
        <v>20.8262</v>
      </c>
      <c r="FI26">
        <v>68.531499999999994</v>
      </c>
      <c r="FJ26">
        <v>19.3828</v>
      </c>
      <c r="FK26">
        <v>22.700299999999999</v>
      </c>
      <c r="FL26">
        <v>400</v>
      </c>
      <c r="FM26">
        <v>13.191599999999999</v>
      </c>
      <c r="FN26">
        <v>102.666</v>
      </c>
      <c r="FO26">
        <v>102.123</v>
      </c>
    </row>
    <row r="27" spans="1:171" x14ac:dyDescent="0.35">
      <c r="A27">
        <v>10</v>
      </c>
      <c r="B27">
        <v>1599583819.5</v>
      </c>
      <c r="C27">
        <v>3642</v>
      </c>
      <c r="D27" t="s">
        <v>329</v>
      </c>
      <c r="E27" t="s">
        <v>330</v>
      </c>
      <c r="F27">
        <v>1599583819.5</v>
      </c>
      <c r="G27">
        <f t="shared" si="0"/>
        <v>1.8940440074193808E-3</v>
      </c>
      <c r="H27">
        <f t="shared" si="1"/>
        <v>3.441271569955108</v>
      </c>
      <c r="I27">
        <f t="shared" si="2"/>
        <v>394.94200000000001</v>
      </c>
      <c r="J27">
        <f t="shared" si="3"/>
        <v>352.90469453801785</v>
      </c>
      <c r="K27">
        <f t="shared" si="4"/>
        <v>36.127543190920484</v>
      </c>
      <c r="L27">
        <f t="shared" si="5"/>
        <v>40.430984296162208</v>
      </c>
      <c r="M27">
        <f t="shared" si="6"/>
        <v>0.16202804230066437</v>
      </c>
      <c r="N27">
        <f t="shared" si="7"/>
        <v>2.9686558979310442</v>
      </c>
      <c r="O27">
        <f t="shared" si="8"/>
        <v>0.15727057800299485</v>
      </c>
      <c r="P27">
        <f t="shared" si="9"/>
        <v>9.8709914907293653E-2</v>
      </c>
      <c r="Q27">
        <f t="shared" si="10"/>
        <v>16.516517603885259</v>
      </c>
      <c r="R27">
        <f t="shared" si="11"/>
        <v>23.367928412547535</v>
      </c>
      <c r="S27">
        <f t="shared" si="12"/>
        <v>23.0139</v>
      </c>
      <c r="T27">
        <f t="shared" si="13"/>
        <v>2.8220948582896823</v>
      </c>
      <c r="U27">
        <f t="shared" si="14"/>
        <v>54.741920717903014</v>
      </c>
      <c r="V27">
        <f t="shared" si="15"/>
        <v>1.6159310582730901</v>
      </c>
      <c r="W27">
        <f t="shared" si="16"/>
        <v>2.9519078561388685</v>
      </c>
      <c r="X27">
        <f t="shared" si="17"/>
        <v>1.2061638000165922</v>
      </c>
      <c r="Y27">
        <f t="shared" si="18"/>
        <v>-83.527340727194698</v>
      </c>
      <c r="Z27">
        <f t="shared" si="19"/>
        <v>119.26641092845149</v>
      </c>
      <c r="AA27">
        <f t="shared" si="20"/>
        <v>8.3607538686612539</v>
      </c>
      <c r="AB27">
        <f t="shared" si="21"/>
        <v>60.616341673803305</v>
      </c>
      <c r="AC27">
        <v>1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54656.02222495131</v>
      </c>
      <c r="AH27" t="s">
        <v>284</v>
      </c>
      <c r="AI27">
        <v>10319.700000000001</v>
      </c>
      <c r="AJ27">
        <v>137.90961538461499</v>
      </c>
      <c r="AK27">
        <v>509.42</v>
      </c>
      <c r="AL27">
        <f t="shared" si="25"/>
        <v>371.51038461538502</v>
      </c>
      <c r="AM27">
        <f t="shared" si="26"/>
        <v>0.72928111306070631</v>
      </c>
      <c r="AN27">
        <v>-0.33835075618061</v>
      </c>
      <c r="AO27" t="s">
        <v>331</v>
      </c>
      <c r="AP27">
        <v>10451.299999999999</v>
      </c>
      <c r="AQ27">
        <v>696.39779999999996</v>
      </c>
      <c r="AR27">
        <v>2276.4699999999998</v>
      </c>
      <c r="AS27">
        <f t="shared" si="27"/>
        <v>0.69408874265858977</v>
      </c>
      <c r="AT27">
        <v>0.5</v>
      </c>
      <c r="AU27">
        <f t="shared" si="28"/>
        <v>84.403143297908215</v>
      </c>
      <c r="AV27">
        <f t="shared" si="29"/>
        <v>3.441271569955108</v>
      </c>
      <c r="AW27">
        <f t="shared" si="30"/>
        <v>29.291635804038947</v>
      </c>
      <c r="AX27">
        <f t="shared" si="31"/>
        <v>0.72038287348394658</v>
      </c>
      <c r="AY27">
        <f t="shared" si="32"/>
        <v>4.4780587291580042E-2</v>
      </c>
      <c r="AZ27">
        <f t="shared" si="33"/>
        <v>-0.77622371478648955</v>
      </c>
      <c r="BA27" t="s">
        <v>332</v>
      </c>
      <c r="BB27">
        <v>636.54</v>
      </c>
      <c r="BC27">
        <f t="shared" si="34"/>
        <v>1639.9299999999998</v>
      </c>
      <c r="BD27">
        <f t="shared" si="35"/>
        <v>0.96349978352734567</v>
      </c>
      <c r="BE27">
        <f t="shared" si="36"/>
        <v>13.900645059786033</v>
      </c>
      <c r="BF27">
        <f t="shared" si="37"/>
        <v>0.73884853164161279</v>
      </c>
      <c r="BG27">
        <f t="shared" si="38"/>
        <v>-4.7563946343771262</v>
      </c>
      <c r="BH27">
        <f t="shared" si="39"/>
        <v>0.88068364404151855</v>
      </c>
      <c r="BI27">
        <f t="shared" si="40"/>
        <v>0.11931635595848145</v>
      </c>
      <c r="BJ27">
        <f t="shared" si="41"/>
        <v>100.14100000000001</v>
      </c>
      <c r="BK27">
        <f t="shared" si="42"/>
        <v>84.403143297908215</v>
      </c>
      <c r="BL27">
        <f t="shared" si="43"/>
        <v>0.84284302431479818</v>
      </c>
      <c r="BM27">
        <f t="shared" si="44"/>
        <v>0.19568604862959638</v>
      </c>
      <c r="BN27">
        <v>6</v>
      </c>
      <c r="BO27">
        <v>0.5</v>
      </c>
      <c r="BP27" t="s">
        <v>285</v>
      </c>
      <c r="BQ27">
        <v>1599583819.5</v>
      </c>
      <c r="BR27">
        <v>394.94200000000001</v>
      </c>
      <c r="BS27">
        <v>399.96899999999999</v>
      </c>
      <c r="BT27">
        <v>15.7849</v>
      </c>
      <c r="BU27">
        <v>13.548</v>
      </c>
      <c r="BV27">
        <v>394.858</v>
      </c>
      <c r="BW27">
        <v>15.9213</v>
      </c>
      <c r="BX27">
        <v>500.017</v>
      </c>
      <c r="BY27">
        <v>102.27200000000001</v>
      </c>
      <c r="BZ27">
        <v>9.9954100000000004E-2</v>
      </c>
      <c r="CA27">
        <v>23.7591</v>
      </c>
      <c r="CB27">
        <v>23.0139</v>
      </c>
      <c r="CC27">
        <v>999.9</v>
      </c>
      <c r="CD27">
        <v>0</v>
      </c>
      <c r="CE27">
        <v>0</v>
      </c>
      <c r="CF27">
        <v>9997.5</v>
      </c>
      <c r="CG27">
        <v>0</v>
      </c>
      <c r="CH27">
        <v>1.5289399999999999E-3</v>
      </c>
      <c r="CI27">
        <v>100.14100000000001</v>
      </c>
      <c r="CJ27">
        <v>0.90025299999999997</v>
      </c>
      <c r="CK27">
        <v>9.9747100000000005E-2</v>
      </c>
      <c r="CL27">
        <v>0</v>
      </c>
      <c r="CM27">
        <v>696.55700000000002</v>
      </c>
      <c r="CN27">
        <v>4.9998399999999998</v>
      </c>
      <c r="CO27">
        <v>658.24199999999996</v>
      </c>
      <c r="CP27">
        <v>875.04399999999998</v>
      </c>
      <c r="CQ27">
        <v>36.125</v>
      </c>
      <c r="CR27">
        <v>40.311999999999998</v>
      </c>
      <c r="CS27">
        <v>38.375</v>
      </c>
      <c r="CT27">
        <v>39.811999999999998</v>
      </c>
      <c r="CU27">
        <v>38.25</v>
      </c>
      <c r="CV27">
        <v>85.65</v>
      </c>
      <c r="CW27">
        <v>9.49</v>
      </c>
      <c r="CX27">
        <v>0</v>
      </c>
      <c r="CY27">
        <v>133.799999952316</v>
      </c>
      <c r="CZ27">
        <v>0</v>
      </c>
      <c r="DA27">
        <v>696.39779999999996</v>
      </c>
      <c r="DB27">
        <v>1.1678461439218799</v>
      </c>
      <c r="DC27">
        <v>-1.0322308014508601</v>
      </c>
      <c r="DD27">
        <v>657.40275999999994</v>
      </c>
      <c r="DE27">
        <v>15</v>
      </c>
      <c r="DF27">
        <v>1599583847.5</v>
      </c>
      <c r="DG27" t="s">
        <v>333</v>
      </c>
      <c r="DH27">
        <v>1599583847.5</v>
      </c>
      <c r="DI27">
        <v>1599583502</v>
      </c>
      <c r="DJ27">
        <v>12</v>
      </c>
      <c r="DK27">
        <v>-0.10199999999999999</v>
      </c>
      <c r="DL27">
        <v>3.0000000000000001E-3</v>
      </c>
      <c r="DM27">
        <v>8.4000000000000005E-2</v>
      </c>
      <c r="DN27">
        <v>-0.13600000000000001</v>
      </c>
      <c r="DO27">
        <v>393</v>
      </c>
      <c r="DP27">
        <v>13</v>
      </c>
      <c r="DQ27">
        <v>2.84</v>
      </c>
      <c r="DR27">
        <v>0.03</v>
      </c>
      <c r="DS27">
        <v>-4.8995253658536599</v>
      </c>
      <c r="DT27">
        <v>7.69641114982441E-2</v>
      </c>
      <c r="DU27">
        <v>3.18517283750177E-2</v>
      </c>
      <c r="DV27">
        <v>1</v>
      </c>
      <c r="DW27">
        <v>696.34718181818198</v>
      </c>
      <c r="DX27">
        <v>0.99360010141022204</v>
      </c>
      <c r="DY27">
        <v>0.18568472049954499</v>
      </c>
      <c r="DZ27">
        <v>1</v>
      </c>
      <c r="EA27">
        <v>2.2468329268292702</v>
      </c>
      <c r="EB27">
        <v>-1.34441811846665E-2</v>
      </c>
      <c r="EC27">
        <v>2.2766569885308602E-3</v>
      </c>
      <c r="ED27">
        <v>1</v>
      </c>
      <c r="EE27">
        <v>3</v>
      </c>
      <c r="EF27">
        <v>3</v>
      </c>
      <c r="EG27" t="s">
        <v>292</v>
      </c>
      <c r="EH27">
        <v>100</v>
      </c>
      <c r="EI27">
        <v>100</v>
      </c>
      <c r="EJ27">
        <v>8.4000000000000005E-2</v>
      </c>
      <c r="EK27">
        <v>-0.13639999999999999</v>
      </c>
      <c r="EL27">
        <v>0.18604761904765599</v>
      </c>
      <c r="EM27">
        <v>0</v>
      </c>
      <c r="EN27">
        <v>0</v>
      </c>
      <c r="EO27">
        <v>0</v>
      </c>
      <c r="EP27">
        <v>-0.13636500000000101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1.6</v>
      </c>
      <c r="EY27">
        <v>5.3</v>
      </c>
      <c r="EZ27">
        <v>2</v>
      </c>
      <c r="FA27">
        <v>498.54899999999998</v>
      </c>
      <c r="FB27">
        <v>503.589</v>
      </c>
      <c r="FC27">
        <v>22.693200000000001</v>
      </c>
      <c r="FD27">
        <v>25.842600000000001</v>
      </c>
      <c r="FE27">
        <v>30.000699999999998</v>
      </c>
      <c r="FF27">
        <v>25.836200000000002</v>
      </c>
      <c r="FG27">
        <v>25.811</v>
      </c>
      <c r="FH27">
        <v>20.838100000000001</v>
      </c>
      <c r="FI27">
        <v>61.564900000000002</v>
      </c>
      <c r="FJ27">
        <v>19.004100000000001</v>
      </c>
      <c r="FK27">
        <v>22.672799999999999</v>
      </c>
      <c r="FL27">
        <v>400</v>
      </c>
      <c r="FM27">
        <v>13.536899999999999</v>
      </c>
      <c r="FN27">
        <v>102.667</v>
      </c>
      <c r="FO27">
        <v>102.126</v>
      </c>
    </row>
    <row r="28" spans="1:171" x14ac:dyDescent="0.35">
      <c r="A28">
        <v>11</v>
      </c>
      <c r="B28">
        <v>1599583968.5</v>
      </c>
      <c r="C28">
        <v>3791</v>
      </c>
      <c r="D28" t="s">
        <v>334</v>
      </c>
      <c r="E28" t="s">
        <v>335</v>
      </c>
      <c r="F28">
        <v>1599583968.5</v>
      </c>
      <c r="G28">
        <f t="shared" si="0"/>
        <v>1.6473409360860979E-3</v>
      </c>
      <c r="H28">
        <f t="shared" si="1"/>
        <v>1.1813124078378503</v>
      </c>
      <c r="I28">
        <f t="shared" si="2"/>
        <v>397.77199999999999</v>
      </c>
      <c r="J28">
        <f t="shared" si="3"/>
        <v>376.52657920253296</v>
      </c>
      <c r="K28">
        <f t="shared" si="4"/>
        <v>38.548428960186129</v>
      </c>
      <c r="L28">
        <f t="shared" si="5"/>
        <v>40.723514703335994</v>
      </c>
      <c r="M28">
        <f t="shared" si="6"/>
        <v>0.1400644116977017</v>
      </c>
      <c r="N28">
        <f t="shared" si="7"/>
        <v>2.9689976072073154</v>
      </c>
      <c r="O28">
        <f t="shared" si="8"/>
        <v>0.13649441727891823</v>
      </c>
      <c r="P28">
        <f t="shared" si="9"/>
        <v>8.5622181754646268E-2</v>
      </c>
      <c r="Q28">
        <f t="shared" si="10"/>
        <v>8.220676456862094</v>
      </c>
      <c r="R28">
        <f t="shared" si="11"/>
        <v>23.316834878968706</v>
      </c>
      <c r="S28">
        <f t="shared" si="12"/>
        <v>22.999700000000001</v>
      </c>
      <c r="T28">
        <f t="shared" si="13"/>
        <v>2.8196705241275932</v>
      </c>
      <c r="U28">
        <f t="shared" si="14"/>
        <v>54.786015827447144</v>
      </c>
      <c r="V28">
        <f t="shared" si="15"/>
        <v>1.6108010701805999</v>
      </c>
      <c r="W28">
        <f t="shared" si="16"/>
        <v>2.9401682999799514</v>
      </c>
      <c r="X28">
        <f t="shared" si="17"/>
        <v>1.2088694539469933</v>
      </c>
      <c r="Y28">
        <f t="shared" si="18"/>
        <v>-72.647735281396919</v>
      </c>
      <c r="Z28">
        <f t="shared" si="19"/>
        <v>110.95678002663433</v>
      </c>
      <c r="AA28">
        <f t="shared" si="20"/>
        <v>7.7741752604020693</v>
      </c>
      <c r="AB28">
        <f t="shared" si="21"/>
        <v>54.303896462501577</v>
      </c>
      <c r="AC28">
        <v>1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54678.515787300232</v>
      </c>
      <c r="AH28" t="s">
        <v>284</v>
      </c>
      <c r="AI28">
        <v>10319.700000000001</v>
      </c>
      <c r="AJ28">
        <v>137.90961538461499</v>
      </c>
      <c r="AK28">
        <v>509.42</v>
      </c>
      <c r="AL28">
        <f t="shared" si="25"/>
        <v>371.51038461538502</v>
      </c>
      <c r="AM28">
        <f t="shared" si="26"/>
        <v>0.72928111306070631</v>
      </c>
      <c r="AN28">
        <v>-0.33835075618061</v>
      </c>
      <c r="AO28" t="s">
        <v>336</v>
      </c>
      <c r="AP28">
        <v>10449.4</v>
      </c>
      <c r="AQ28">
        <v>673.604923076923</v>
      </c>
      <c r="AR28">
        <v>2372.4899999999998</v>
      </c>
      <c r="AS28">
        <f t="shared" si="27"/>
        <v>0.7160768125147321</v>
      </c>
      <c r="AT28">
        <v>0.5</v>
      </c>
      <c r="AU28">
        <f t="shared" si="28"/>
        <v>42.069148759630636</v>
      </c>
      <c r="AV28">
        <f t="shared" si="29"/>
        <v>1.1813124078378503</v>
      </c>
      <c r="AW28">
        <f t="shared" si="30"/>
        <v>15.062370974502201</v>
      </c>
      <c r="AX28">
        <f t="shared" si="31"/>
        <v>0.73147199777449012</v>
      </c>
      <c r="AY28">
        <f t="shared" si="32"/>
        <v>3.612298344093718E-2</v>
      </c>
      <c r="AZ28">
        <f t="shared" si="33"/>
        <v>-0.78528044375318751</v>
      </c>
      <c r="BA28" t="s">
        <v>337</v>
      </c>
      <c r="BB28">
        <v>637.08000000000004</v>
      </c>
      <c r="BC28">
        <f t="shared" si="34"/>
        <v>1735.4099999999999</v>
      </c>
      <c r="BD28">
        <f t="shared" si="35"/>
        <v>0.9789531447456663</v>
      </c>
      <c r="BE28">
        <f t="shared" si="36"/>
        <v>14.593999686667706</v>
      </c>
      <c r="BF28">
        <f t="shared" si="37"/>
        <v>0.76027028994774248</v>
      </c>
      <c r="BG28">
        <f t="shared" si="38"/>
        <v>-5.0148530893121261</v>
      </c>
      <c r="BH28">
        <f t="shared" si="39"/>
        <v>0.92587130540218499</v>
      </c>
      <c r="BI28">
        <f t="shared" si="40"/>
        <v>7.4128694597815015E-2</v>
      </c>
      <c r="BJ28">
        <f t="shared" si="41"/>
        <v>49.921599999999998</v>
      </c>
      <c r="BK28">
        <f t="shared" si="42"/>
        <v>42.069148759630636</v>
      </c>
      <c r="BL28">
        <f t="shared" si="43"/>
        <v>0.84270433559081914</v>
      </c>
      <c r="BM28">
        <f t="shared" si="44"/>
        <v>0.1954086711816384</v>
      </c>
      <c r="BN28">
        <v>6</v>
      </c>
      <c r="BO28">
        <v>0.5</v>
      </c>
      <c r="BP28" t="s">
        <v>285</v>
      </c>
      <c r="BQ28">
        <v>1599583968.5</v>
      </c>
      <c r="BR28">
        <v>397.77199999999999</v>
      </c>
      <c r="BS28">
        <v>399.976</v>
      </c>
      <c r="BT28">
        <v>15.733700000000001</v>
      </c>
      <c r="BU28">
        <v>13.7879</v>
      </c>
      <c r="BV28">
        <v>397.50799999999998</v>
      </c>
      <c r="BW28">
        <v>15.870100000000001</v>
      </c>
      <c r="BX28">
        <v>499.976</v>
      </c>
      <c r="BY28">
        <v>102.279</v>
      </c>
      <c r="BZ28">
        <v>0.100038</v>
      </c>
      <c r="CA28">
        <v>23.692900000000002</v>
      </c>
      <c r="CB28">
        <v>22.999700000000001</v>
      </c>
      <c r="CC28">
        <v>999.9</v>
      </c>
      <c r="CD28">
        <v>0</v>
      </c>
      <c r="CE28">
        <v>0</v>
      </c>
      <c r="CF28">
        <v>9998.75</v>
      </c>
      <c r="CG28">
        <v>0</v>
      </c>
      <c r="CH28">
        <v>1.5289399999999999E-3</v>
      </c>
      <c r="CI28">
        <v>49.921599999999998</v>
      </c>
      <c r="CJ28">
        <v>0.89977399999999996</v>
      </c>
      <c r="CK28">
        <v>0.100226</v>
      </c>
      <c r="CL28">
        <v>0</v>
      </c>
      <c r="CM28">
        <v>674.62199999999996</v>
      </c>
      <c r="CN28">
        <v>4.9998399999999998</v>
      </c>
      <c r="CO28">
        <v>301.714</v>
      </c>
      <c r="CP28">
        <v>413.11099999999999</v>
      </c>
      <c r="CQ28">
        <v>35.686999999999998</v>
      </c>
      <c r="CR28">
        <v>39.936999999999998</v>
      </c>
      <c r="CS28">
        <v>37.936999999999998</v>
      </c>
      <c r="CT28">
        <v>39.5</v>
      </c>
      <c r="CU28">
        <v>37.811999999999998</v>
      </c>
      <c r="CV28">
        <v>40.42</v>
      </c>
      <c r="CW28">
        <v>4.5</v>
      </c>
      <c r="CX28">
        <v>0</v>
      </c>
      <c r="CY28">
        <v>148.5</v>
      </c>
      <c r="CZ28">
        <v>0</v>
      </c>
      <c r="DA28">
        <v>673.604923076923</v>
      </c>
      <c r="DB28">
        <v>7.2715213641183096</v>
      </c>
      <c r="DC28">
        <v>2.40263245822891</v>
      </c>
      <c r="DD28">
        <v>301.87826923076898</v>
      </c>
      <c r="DE28">
        <v>15</v>
      </c>
      <c r="DF28">
        <v>1599583985.5</v>
      </c>
      <c r="DG28" t="s">
        <v>338</v>
      </c>
      <c r="DH28">
        <v>1599583985.5</v>
      </c>
      <c r="DI28">
        <v>1599583502</v>
      </c>
      <c r="DJ28">
        <v>13</v>
      </c>
      <c r="DK28">
        <v>0.17899999999999999</v>
      </c>
      <c r="DL28">
        <v>3.0000000000000001E-3</v>
      </c>
      <c r="DM28">
        <v>0.26400000000000001</v>
      </c>
      <c r="DN28">
        <v>-0.13600000000000001</v>
      </c>
      <c r="DO28">
        <v>400</v>
      </c>
      <c r="DP28">
        <v>13</v>
      </c>
      <c r="DQ28">
        <v>0.33</v>
      </c>
      <c r="DR28">
        <v>0.03</v>
      </c>
      <c r="DS28">
        <v>-2.3981982926829302</v>
      </c>
      <c r="DT28">
        <v>-8.3175470383275205E-2</v>
      </c>
      <c r="DU28">
        <v>3.1991890352159297E-2</v>
      </c>
      <c r="DV28">
        <v>1</v>
      </c>
      <c r="DW28">
        <v>673.12974285714301</v>
      </c>
      <c r="DX28">
        <v>6.9417375350279302</v>
      </c>
      <c r="DY28">
        <v>0.74192627060940897</v>
      </c>
      <c r="DZ28">
        <v>0</v>
      </c>
      <c r="EA28">
        <v>1.97474048780488</v>
      </c>
      <c r="EB28">
        <v>-0.107223344947732</v>
      </c>
      <c r="EC28">
        <v>1.07597590305821E-2</v>
      </c>
      <c r="ED28">
        <v>0</v>
      </c>
      <c r="EE28">
        <v>1</v>
      </c>
      <c r="EF28">
        <v>3</v>
      </c>
      <c r="EG28" t="s">
        <v>286</v>
      </c>
      <c r="EH28">
        <v>100</v>
      </c>
      <c r="EI28">
        <v>100</v>
      </c>
      <c r="EJ28">
        <v>0.26400000000000001</v>
      </c>
      <c r="EK28">
        <v>-0.13639999999999999</v>
      </c>
      <c r="EL28">
        <v>8.4400000000016503E-2</v>
      </c>
      <c r="EM28">
        <v>0</v>
      </c>
      <c r="EN28">
        <v>0</v>
      </c>
      <c r="EO28">
        <v>0</v>
      </c>
      <c r="EP28">
        <v>-0.13636500000000101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2</v>
      </c>
      <c r="EY28">
        <v>7.8</v>
      </c>
      <c r="EZ28">
        <v>2</v>
      </c>
      <c r="FA28">
        <v>498.64499999999998</v>
      </c>
      <c r="FB28">
        <v>502.96600000000001</v>
      </c>
      <c r="FC28">
        <v>22.646699999999999</v>
      </c>
      <c r="FD28">
        <v>25.873000000000001</v>
      </c>
      <c r="FE28">
        <v>30.0001</v>
      </c>
      <c r="FF28">
        <v>25.8672</v>
      </c>
      <c r="FG28">
        <v>25.841899999999999</v>
      </c>
      <c r="FH28">
        <v>20.842199999999998</v>
      </c>
      <c r="FI28">
        <v>59.148000000000003</v>
      </c>
      <c r="FJ28">
        <v>19.782900000000001</v>
      </c>
      <c r="FK28">
        <v>22.641999999999999</v>
      </c>
      <c r="FL28">
        <v>400</v>
      </c>
      <c r="FM28">
        <v>13.888299999999999</v>
      </c>
      <c r="FN28">
        <v>102.65900000000001</v>
      </c>
      <c r="FO28">
        <v>102.13</v>
      </c>
    </row>
    <row r="29" spans="1:171" x14ac:dyDescent="0.35">
      <c r="A29">
        <v>12</v>
      </c>
      <c r="B29">
        <v>1599584081.5</v>
      </c>
      <c r="C29">
        <v>3904</v>
      </c>
      <c r="D29" t="s">
        <v>339</v>
      </c>
      <c r="E29" t="s">
        <v>340</v>
      </c>
      <c r="F29">
        <v>1599584081.5</v>
      </c>
      <c r="G29">
        <f t="shared" si="0"/>
        <v>1.3666567257166161E-3</v>
      </c>
      <c r="H29">
        <f t="shared" si="1"/>
        <v>-0.98327441428228635</v>
      </c>
      <c r="I29">
        <f t="shared" si="2"/>
        <v>400.60399999999998</v>
      </c>
      <c r="J29">
        <f t="shared" si="3"/>
        <v>406.06617522825991</v>
      </c>
      <c r="K29">
        <f t="shared" si="4"/>
        <v>41.572585647977299</v>
      </c>
      <c r="L29">
        <f t="shared" si="5"/>
        <v>41.013374461836399</v>
      </c>
      <c r="M29">
        <f t="shared" si="6"/>
        <v>0.12917339602910338</v>
      </c>
      <c r="N29">
        <f t="shared" si="7"/>
        <v>2.9694303671757156</v>
      </c>
      <c r="O29">
        <f t="shared" si="8"/>
        <v>0.12613093838622591</v>
      </c>
      <c r="P29">
        <f t="shared" si="9"/>
        <v>7.9099220735650941E-2</v>
      </c>
      <c r="Q29">
        <f t="shared" si="10"/>
        <v>1.9948084861285743E-3</v>
      </c>
      <c r="R29">
        <f t="shared" si="11"/>
        <v>23.283148470732623</v>
      </c>
      <c r="S29">
        <f t="shared" si="12"/>
        <v>22.988399999999999</v>
      </c>
      <c r="T29">
        <f t="shared" si="13"/>
        <v>2.8177426024596768</v>
      </c>
      <c r="U29">
        <f t="shared" si="14"/>
        <v>59.15184981209589</v>
      </c>
      <c r="V29">
        <f t="shared" si="15"/>
        <v>1.73309978657803</v>
      </c>
      <c r="W29">
        <f t="shared" si="16"/>
        <v>2.9299164642922637</v>
      </c>
      <c r="X29">
        <f t="shared" si="17"/>
        <v>1.0846428158816468</v>
      </c>
      <c r="Y29">
        <f t="shared" si="18"/>
        <v>-60.269561604102769</v>
      </c>
      <c r="Z29">
        <f t="shared" si="19"/>
        <v>103.49684671602198</v>
      </c>
      <c r="AA29">
        <f t="shared" si="20"/>
        <v>7.2478947442410186</v>
      </c>
      <c r="AB29">
        <f t="shared" si="21"/>
        <v>50.477174664646355</v>
      </c>
      <c r="AC29">
        <v>1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54702.059647477792</v>
      </c>
      <c r="AH29" t="s">
        <v>341</v>
      </c>
      <c r="AI29">
        <v>10448.9</v>
      </c>
      <c r="AJ29">
        <v>610.32423076923101</v>
      </c>
      <c r="AK29">
        <v>2467.2399999999998</v>
      </c>
      <c r="AL29">
        <f t="shared" si="25"/>
        <v>1856.9157692307688</v>
      </c>
      <c r="AM29">
        <f t="shared" si="26"/>
        <v>0.75262875489647096</v>
      </c>
      <c r="AN29">
        <v>-0.98327441428228601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-0.98327441428228635</v>
      </c>
      <c r="AW29" t="e">
        <f t="shared" si="30"/>
        <v>#DIV/0!</v>
      </c>
      <c r="AX29" t="e">
        <f t="shared" si="31"/>
        <v>#DIV/0!</v>
      </c>
      <c r="AY29">
        <f t="shared" si="32"/>
        <v>-1.586134403299262E-14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1.3286763141777072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1599584081.5</v>
      </c>
      <c r="BR29">
        <v>400.60399999999998</v>
      </c>
      <c r="BS29">
        <v>400.08100000000002</v>
      </c>
      <c r="BT29">
        <v>16.9283</v>
      </c>
      <c r="BU29">
        <v>15.315899999999999</v>
      </c>
      <c r="BV29">
        <v>400.37099999999998</v>
      </c>
      <c r="BW29">
        <v>17.034500000000001</v>
      </c>
      <c r="BX29">
        <v>499.94600000000003</v>
      </c>
      <c r="BY29">
        <v>102.279</v>
      </c>
      <c r="BZ29">
        <v>9.9844100000000005E-2</v>
      </c>
      <c r="CA29">
        <v>23.634899999999998</v>
      </c>
      <c r="CB29">
        <v>22.988399999999999</v>
      </c>
      <c r="CC29">
        <v>999.9</v>
      </c>
      <c r="CD29">
        <v>0</v>
      </c>
      <c r="CE29">
        <v>0</v>
      </c>
      <c r="CF29">
        <v>10001.200000000001</v>
      </c>
      <c r="CG29">
        <v>0</v>
      </c>
      <c r="CH29">
        <v>1.6245000000000001E-3</v>
      </c>
      <c r="CI29">
        <v>4.9998399999999998E-2</v>
      </c>
      <c r="CJ29">
        <v>0</v>
      </c>
      <c r="CK29">
        <v>0</v>
      </c>
      <c r="CL29">
        <v>0</v>
      </c>
      <c r="CM29">
        <v>610.51</v>
      </c>
      <c r="CN29">
        <v>4.9998399999999998E-2</v>
      </c>
      <c r="CO29">
        <v>-11.02</v>
      </c>
      <c r="CP29">
        <v>-2.5299999999999998</v>
      </c>
      <c r="CQ29">
        <v>35.311999999999998</v>
      </c>
      <c r="CR29">
        <v>39.686999999999998</v>
      </c>
      <c r="CS29">
        <v>37.625</v>
      </c>
      <c r="CT29">
        <v>39.125</v>
      </c>
      <c r="CU29">
        <v>37.311999999999998</v>
      </c>
      <c r="CV29">
        <v>0</v>
      </c>
      <c r="CW29">
        <v>0</v>
      </c>
      <c r="CX29">
        <v>0</v>
      </c>
      <c r="CY29">
        <v>112.39999985694899</v>
      </c>
      <c r="CZ29">
        <v>0</v>
      </c>
      <c r="DA29">
        <v>610.32423076923101</v>
      </c>
      <c r="DB29">
        <v>8.2950425332139499</v>
      </c>
      <c r="DC29">
        <v>-7.2799998169271101</v>
      </c>
      <c r="DD29">
        <v>-10.33</v>
      </c>
      <c r="DE29">
        <v>15</v>
      </c>
      <c r="DF29">
        <v>1599584047.5</v>
      </c>
      <c r="DG29" t="s">
        <v>343</v>
      </c>
      <c r="DH29">
        <v>1599584040.5</v>
      </c>
      <c r="DI29">
        <v>1599584047.5</v>
      </c>
      <c r="DJ29">
        <v>14</v>
      </c>
      <c r="DK29">
        <v>-3.1E-2</v>
      </c>
      <c r="DL29">
        <v>0.03</v>
      </c>
      <c r="DM29">
        <v>0.23300000000000001</v>
      </c>
      <c r="DN29">
        <v>-0.106</v>
      </c>
      <c r="DO29">
        <v>400</v>
      </c>
      <c r="DP29">
        <v>15</v>
      </c>
      <c r="DQ29">
        <v>0.48</v>
      </c>
      <c r="DR29">
        <v>0.08</v>
      </c>
      <c r="DS29">
        <v>0.52551192682926795</v>
      </c>
      <c r="DT29">
        <v>0.327889588850174</v>
      </c>
      <c r="DU29">
        <v>4.5549902752909599E-2</v>
      </c>
      <c r="DV29">
        <v>1</v>
      </c>
      <c r="DW29">
        <v>610.475454545454</v>
      </c>
      <c r="DX29">
        <v>0.38554112068118102</v>
      </c>
      <c r="DY29">
        <v>2.3293126712962402</v>
      </c>
      <c r="DZ29">
        <v>1</v>
      </c>
      <c r="EA29">
        <v>1.61559609756098</v>
      </c>
      <c r="EB29">
        <v>-1.2531637630660101E-2</v>
      </c>
      <c r="EC29">
        <v>1.56240258708837E-3</v>
      </c>
      <c r="ED29">
        <v>1</v>
      </c>
      <c r="EE29">
        <v>3</v>
      </c>
      <c r="EF29">
        <v>3</v>
      </c>
      <c r="EG29" t="s">
        <v>292</v>
      </c>
      <c r="EH29">
        <v>100</v>
      </c>
      <c r="EI29">
        <v>100</v>
      </c>
      <c r="EJ29">
        <v>0.23300000000000001</v>
      </c>
      <c r="EK29">
        <v>-0.1062</v>
      </c>
      <c r="EL29">
        <v>0.23259999999999101</v>
      </c>
      <c r="EM29">
        <v>0</v>
      </c>
      <c r="EN29">
        <v>0</v>
      </c>
      <c r="EO29">
        <v>0</v>
      </c>
      <c r="EP29">
        <v>-0.10620499999999899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0.7</v>
      </c>
      <c r="EY29">
        <v>0.6</v>
      </c>
      <c r="EZ29">
        <v>2</v>
      </c>
      <c r="FA29">
        <v>498.47500000000002</v>
      </c>
      <c r="FB29">
        <v>506.63499999999999</v>
      </c>
      <c r="FC29">
        <v>22.757999999999999</v>
      </c>
      <c r="FD29">
        <v>25.8992</v>
      </c>
      <c r="FE29">
        <v>30</v>
      </c>
      <c r="FF29">
        <v>25.895499999999998</v>
      </c>
      <c r="FG29">
        <v>25.869399999999999</v>
      </c>
      <c r="FH29">
        <v>21.116900000000001</v>
      </c>
      <c r="FI29">
        <v>-30</v>
      </c>
      <c r="FJ29">
        <v>-30</v>
      </c>
      <c r="FK29">
        <v>22.759399999999999</v>
      </c>
      <c r="FL29">
        <v>400</v>
      </c>
      <c r="FM29">
        <v>15.2027</v>
      </c>
      <c r="FN29">
        <v>102.649</v>
      </c>
      <c r="FO29">
        <v>102.129</v>
      </c>
    </row>
    <row r="30" spans="1:171" x14ac:dyDescent="0.35">
      <c r="A30">
        <v>13</v>
      </c>
      <c r="B30">
        <v>1599585335.5999999</v>
      </c>
      <c r="C30">
        <v>5158.0999999046298</v>
      </c>
      <c r="D30" t="s">
        <v>344</v>
      </c>
      <c r="E30" t="s">
        <v>345</v>
      </c>
      <c r="F30">
        <v>1599585335.5999999</v>
      </c>
      <c r="G30">
        <f t="shared" si="0"/>
        <v>1.0473928003866982E-3</v>
      </c>
      <c r="H30">
        <f t="shared" si="1"/>
        <v>-1.1607036268425015</v>
      </c>
      <c r="I30">
        <f t="shared" si="2"/>
        <v>400.88600000000002</v>
      </c>
      <c r="J30">
        <f t="shared" si="3"/>
        <v>412.7559685035485</v>
      </c>
      <c r="K30">
        <f t="shared" si="4"/>
        <v>42.254660611740768</v>
      </c>
      <c r="L30">
        <f t="shared" si="5"/>
        <v>41.039508006176</v>
      </c>
      <c r="M30">
        <f t="shared" si="6"/>
        <v>0.10061404565301575</v>
      </c>
      <c r="N30">
        <f t="shared" si="7"/>
        <v>2.9692034966355481</v>
      </c>
      <c r="O30">
        <f t="shared" si="8"/>
        <v>9.875764366645054E-2</v>
      </c>
      <c r="P30">
        <f t="shared" si="9"/>
        <v>6.1887464711583372E-2</v>
      </c>
      <c r="Q30">
        <f t="shared" si="10"/>
        <v>1.9948084861285743E-3</v>
      </c>
      <c r="R30">
        <f t="shared" si="11"/>
        <v>23.224079160752343</v>
      </c>
      <c r="S30">
        <f t="shared" si="12"/>
        <v>23.004200000000001</v>
      </c>
      <c r="T30">
        <f t="shared" si="13"/>
        <v>2.8204386017604581</v>
      </c>
      <c r="U30">
        <f t="shared" si="14"/>
        <v>60.548810999586586</v>
      </c>
      <c r="V30">
        <f t="shared" si="15"/>
        <v>1.7589969277184003</v>
      </c>
      <c r="W30">
        <f t="shared" si="16"/>
        <v>2.9050891316931233</v>
      </c>
      <c r="X30">
        <f t="shared" si="17"/>
        <v>1.0614416740420578</v>
      </c>
      <c r="Y30">
        <f t="shared" si="18"/>
        <v>-46.190022497053391</v>
      </c>
      <c r="Z30">
        <f t="shared" si="19"/>
        <v>78.357054616746311</v>
      </c>
      <c r="AA30">
        <f t="shared" si="20"/>
        <v>5.484286104075049</v>
      </c>
      <c r="AB30">
        <f t="shared" si="21"/>
        <v>37.653313032254097</v>
      </c>
      <c r="AC30">
        <v>1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54721.216139777156</v>
      </c>
      <c r="AH30" t="s">
        <v>346</v>
      </c>
      <c r="AI30">
        <v>10457.1</v>
      </c>
      <c r="AJ30">
        <v>625.69884615384603</v>
      </c>
      <c r="AK30">
        <v>2836.74</v>
      </c>
      <c r="AL30">
        <f t="shared" si="25"/>
        <v>2211.041153846154</v>
      </c>
      <c r="AM30">
        <f t="shared" si="26"/>
        <v>0.77943031573078747</v>
      </c>
      <c r="AN30">
        <v>-1.16070362684245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-1.1607036268425015</v>
      </c>
      <c r="AW30" t="e">
        <f t="shared" si="30"/>
        <v>#DIV/0!</v>
      </c>
      <c r="AX30" t="e">
        <f t="shared" si="31"/>
        <v>#DIV/0!</v>
      </c>
      <c r="AY30">
        <f t="shared" si="32"/>
        <v>-2.4532212104361919E-12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1.2829883311151531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1599585335.5999999</v>
      </c>
      <c r="BR30">
        <v>400.88600000000002</v>
      </c>
      <c r="BS30">
        <v>399.99700000000001</v>
      </c>
      <c r="BT30">
        <v>17.182400000000001</v>
      </c>
      <c r="BU30">
        <v>15.947100000000001</v>
      </c>
      <c r="BV30">
        <v>400.34899999999999</v>
      </c>
      <c r="BW30">
        <v>17.288699999999999</v>
      </c>
      <c r="BX30">
        <v>499.99</v>
      </c>
      <c r="BY30">
        <v>102.27200000000001</v>
      </c>
      <c r="BZ30">
        <v>0.10001599999999999</v>
      </c>
      <c r="CA30">
        <v>23.4937</v>
      </c>
      <c r="CB30">
        <v>23.004200000000001</v>
      </c>
      <c r="CC30">
        <v>999.9</v>
      </c>
      <c r="CD30">
        <v>0</v>
      </c>
      <c r="CE30">
        <v>0</v>
      </c>
      <c r="CF30">
        <v>10000.6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626.66</v>
      </c>
      <c r="CN30">
        <v>4.9998399999999998E-2</v>
      </c>
      <c r="CO30">
        <v>-19.89</v>
      </c>
      <c r="CP30">
        <v>-3.83</v>
      </c>
      <c r="CQ30">
        <v>34.061999999999998</v>
      </c>
      <c r="CR30">
        <v>39.25</v>
      </c>
      <c r="CS30">
        <v>36.561999999999998</v>
      </c>
      <c r="CT30">
        <v>39.125</v>
      </c>
      <c r="CU30">
        <v>36.311999999999998</v>
      </c>
      <c r="CV30">
        <v>0</v>
      </c>
      <c r="CW30">
        <v>0</v>
      </c>
      <c r="CX30">
        <v>0</v>
      </c>
      <c r="CY30">
        <v>1253.39999985695</v>
      </c>
      <c r="CZ30">
        <v>0</v>
      </c>
      <c r="DA30">
        <v>625.69884615384603</v>
      </c>
      <c r="DB30">
        <v>-3.8632636830846202E-2</v>
      </c>
      <c r="DC30">
        <v>-6.0307691130595096</v>
      </c>
      <c r="DD30">
        <v>-16.269230769230798</v>
      </c>
      <c r="DE30">
        <v>15</v>
      </c>
      <c r="DF30">
        <v>1599585352.5999999</v>
      </c>
      <c r="DG30" t="s">
        <v>347</v>
      </c>
      <c r="DH30">
        <v>1599585352.5999999</v>
      </c>
      <c r="DI30">
        <v>1599584047.5</v>
      </c>
      <c r="DJ30">
        <v>15</v>
      </c>
      <c r="DK30">
        <v>0.30399999999999999</v>
      </c>
      <c r="DL30">
        <v>0.03</v>
      </c>
      <c r="DM30">
        <v>0.53700000000000003</v>
      </c>
      <c r="DN30">
        <v>-0.106</v>
      </c>
      <c r="DO30">
        <v>400</v>
      </c>
      <c r="DP30">
        <v>15</v>
      </c>
      <c r="DQ30">
        <v>0.34</v>
      </c>
      <c r="DR30">
        <v>0.08</v>
      </c>
      <c r="DS30">
        <v>0.536295073170732</v>
      </c>
      <c r="DT30">
        <v>0.11466495470383301</v>
      </c>
      <c r="DU30">
        <v>2.7452101326465899E-2</v>
      </c>
      <c r="DV30">
        <v>1</v>
      </c>
      <c r="DW30">
        <v>625.512424242424</v>
      </c>
      <c r="DX30">
        <v>0.16274025645934101</v>
      </c>
      <c r="DY30">
        <v>1.9770256666733099</v>
      </c>
      <c r="DZ30">
        <v>1</v>
      </c>
      <c r="EA30">
        <v>1.2415519512195099</v>
      </c>
      <c r="EB30">
        <v>-2.0202648083622401E-2</v>
      </c>
      <c r="EC30">
        <v>3.0681306134249299E-3</v>
      </c>
      <c r="ED30">
        <v>1</v>
      </c>
      <c r="EE30">
        <v>3</v>
      </c>
      <c r="EF30">
        <v>3</v>
      </c>
      <c r="EG30" t="s">
        <v>292</v>
      </c>
      <c r="EH30">
        <v>100</v>
      </c>
      <c r="EI30">
        <v>100</v>
      </c>
      <c r="EJ30">
        <v>0.53700000000000003</v>
      </c>
      <c r="EK30">
        <v>-0.10630000000000001</v>
      </c>
      <c r="EL30">
        <v>0.23259999999999101</v>
      </c>
      <c r="EM30">
        <v>0</v>
      </c>
      <c r="EN30">
        <v>0</v>
      </c>
      <c r="EO30">
        <v>0</v>
      </c>
      <c r="EP30">
        <v>-0.10620499999999899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21.6</v>
      </c>
      <c r="EY30">
        <v>21.5</v>
      </c>
      <c r="EZ30">
        <v>2</v>
      </c>
      <c r="FA30">
        <v>499.06</v>
      </c>
      <c r="FB30">
        <v>503.19600000000003</v>
      </c>
      <c r="FC30">
        <v>22.553599999999999</v>
      </c>
      <c r="FD30">
        <v>25.9451</v>
      </c>
      <c r="FE30">
        <v>30.0001</v>
      </c>
      <c r="FF30">
        <v>25.982800000000001</v>
      </c>
      <c r="FG30">
        <v>25.965599999999998</v>
      </c>
      <c r="FH30">
        <v>21.161000000000001</v>
      </c>
      <c r="FI30">
        <v>-30</v>
      </c>
      <c r="FJ30">
        <v>-30</v>
      </c>
      <c r="FK30">
        <v>22.553000000000001</v>
      </c>
      <c r="FL30">
        <v>400</v>
      </c>
      <c r="FM30">
        <v>15.2027</v>
      </c>
      <c r="FN30">
        <v>102.622</v>
      </c>
      <c r="FO30">
        <v>102.164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2020-09-08T12:15:19Z</dcterms:created>
  <dcterms:modified xsi:type="dcterms:W3CDTF">2020-09-21T13:47:52Z</dcterms:modified>
</cp:coreProperties>
</file>